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innacle porperties\Content writing for gio\Pinnacle website\Pinnacle Website folder for claude\Technical SEO checklist\"/>
    </mc:Choice>
  </mc:AlternateContent>
  <xr:revisionPtr revIDLastSave="0" documentId="8_{550CD84C-E1DA-42FA-BD83-F12584644E5C}" xr6:coauthVersionLast="47" xr6:coauthVersionMax="47" xr10:uidLastSave="{00000000-0000-0000-0000-000000000000}"/>
  <bookViews>
    <workbookView xWindow="-110" yWindow="-110" windowWidth="19420" windowHeight="10300" xr2:uid="{0EDC6446-A51E-4A8D-9E97-190EA372F81C}"/>
  </bookViews>
  <sheets>
    <sheet name="Audit Tracker" sheetId="1" r:id="rId1"/>
    <sheet name="Summary" sheetId="2" r:id="rId2"/>
    <sheet name="How to Use" sheetId="3" r:id="rId3"/>
  </sheets>
  <definedNames>
    <definedName name="_xlnm._FilterDatabase" localSheetId="0" hidden="1">'Audit Tracker'!$A$4:$K$126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2" l="1"/>
  <c r="E41" i="2"/>
  <c r="D41" i="2"/>
  <c r="C41" i="2"/>
  <c r="F40" i="2"/>
  <c r="E40" i="2"/>
  <c r="D40" i="2"/>
  <c r="C40" i="2"/>
  <c r="F39" i="2"/>
  <c r="E39" i="2"/>
  <c r="D39" i="2"/>
  <c r="C39" i="2"/>
  <c r="F38" i="2"/>
  <c r="E38" i="2"/>
  <c r="D38" i="2"/>
  <c r="C38" i="2"/>
  <c r="F37" i="2"/>
  <c r="E37" i="2"/>
  <c r="D37" i="2"/>
  <c r="C37" i="2"/>
  <c r="F36" i="2"/>
  <c r="E36" i="2"/>
  <c r="D36" i="2"/>
  <c r="C36" i="2"/>
  <c r="F35" i="2"/>
  <c r="E35" i="2"/>
  <c r="D35" i="2"/>
  <c r="C35" i="2"/>
  <c r="F34" i="2"/>
  <c r="E34" i="2"/>
  <c r="D34" i="2"/>
  <c r="C34" i="2"/>
  <c r="F33" i="2"/>
  <c r="E33" i="2"/>
  <c r="D33" i="2"/>
  <c r="C33" i="2"/>
  <c r="F32" i="2"/>
  <c r="E32" i="2"/>
  <c r="D32" i="2"/>
  <c r="C32" i="2"/>
  <c r="F31" i="2"/>
  <c r="E31" i="2"/>
  <c r="D31" i="2"/>
  <c r="C31" i="2"/>
  <c r="F30" i="2"/>
  <c r="E30" i="2"/>
  <c r="D30" i="2"/>
  <c r="C30" i="2"/>
  <c r="F29" i="2"/>
  <c r="E29" i="2"/>
  <c r="D29" i="2"/>
  <c r="C29" i="2"/>
  <c r="F28" i="2"/>
  <c r="E28" i="2"/>
  <c r="D28" i="2"/>
  <c r="C28" i="2"/>
  <c r="F27" i="2"/>
  <c r="E27" i="2"/>
  <c r="D27" i="2"/>
  <c r="C27" i="2"/>
  <c r="F26" i="2"/>
  <c r="E26" i="2"/>
  <c r="D26" i="2"/>
  <c r="C26" i="2"/>
  <c r="A22" i="2"/>
  <c r="B20" i="2"/>
  <c r="B19" i="2"/>
  <c r="B18" i="2"/>
  <c r="B15" i="2"/>
  <c r="B14" i="2"/>
  <c r="B13" i="2"/>
  <c r="B10" i="2"/>
  <c r="B9" i="2"/>
  <c r="B8" i="2"/>
  <c r="B7" i="2"/>
  <c r="B6" i="2"/>
  <c r="B5" i="2"/>
</calcChain>
</file>

<file path=xl/sharedStrings.xml><?xml version="1.0" encoding="utf-8"?>
<sst xmlns="http://schemas.openxmlformats.org/spreadsheetml/2006/main" count="844" uniqueCount="240">
  <si>
    <t>Technical SEO Audit Tracker</t>
  </si>
  <si>
    <t>#</t>
  </si>
  <si>
    <t>Section</t>
  </si>
  <si>
    <t>Item to Verify</t>
  </si>
  <si>
    <t>Severity</t>
  </si>
  <si>
    <t>When to Escalate</t>
  </si>
  <si>
    <t>Status</t>
  </si>
  <si>
    <t>Affected URLs</t>
  </si>
  <si>
    <t>Recommended Fix</t>
  </si>
  <si>
    <t>Owner</t>
  </si>
  <si>
    <t>Completed</t>
  </si>
  <si>
    <t>Type</t>
  </si>
  <si>
    <t>1. Crawlability &amp; Indexing</t>
  </si>
  <si>
    <t>Find Out Why Important Pages Are Not Being Crawled or Indexed</t>
  </si>
  <si>
    <t>Critical</t>
  </si>
  <si>
    <t>Large groups of pages are excluded, indexing changes suddenly, or you cannot determine whether crawling, rendering, canonicalization or site quality is responsible.</t>
  </si>
  <si>
    <t>SECTION</t>
  </si>
  <si>
    <t>Page Indexing report reviewed in Search Console</t>
  </si>
  <si>
    <t>Not checked</t>
  </si>
  <si>
    <t>No</t>
  </si>
  <si>
    <t>ITEM</t>
  </si>
  <si>
    <t>Important URLs inspected individually with URL Inspection</t>
  </si>
  <si>
    <t>No accidental noindex directives on key pages</t>
  </si>
  <si>
    <t>robots.txt reviewed for crawl blocks</t>
  </si>
  <si>
    <t>Important URLs included in the XML sitemap</t>
  </si>
  <si>
    <t>Pages return a valid 200 HTTP status</t>
  </si>
  <si>
    <t>2. Canonicals &amp; Duplicates</t>
  </si>
  <si>
    <t>Check Whether Google Is Choosing the Wrong Version of Your Pages</t>
  </si>
  <si>
    <t>Hundreds or thousands of duplicate URLs exist, canonicals conflict with redirects or internal links, or Google repeatedly ignores your preferred canonical.</t>
  </si>
  <si>
    <t>User-declared and Google-selected canonical compared in URL Inspection</t>
  </si>
  <si>
    <t>rel="canonical" tags verified on key templates</t>
  </si>
  <si>
    <t>Redirects consistent with the declared canonical</t>
  </si>
  <si>
    <t>Internal links point to the canonical URL</t>
  </si>
  <si>
    <t>XML sitemap lists canonical URLs only</t>
  </si>
  <si>
    <t>HTTP and HTTPS versions resolved to one</t>
  </si>
  <si>
    <t>Parameter and filtered URLs handled</t>
  </si>
  <si>
    <t>Duplicate or near-duplicate pages identified</t>
  </si>
  <si>
    <t>3. Links, Redirects &amp; Errors</t>
  </si>
  <si>
    <t>Fix Broken Links, Redirects and Server Errors</t>
  </si>
  <si>
    <t>Redirect rules affect hundreds of URLs, a migration caused a ranking decline, or multiple redirect rules conflict with each other.</t>
  </si>
  <si>
    <t>404 and 410 URLs identified</t>
  </si>
  <si>
    <t>5xx server errors identified</t>
  </si>
  <si>
    <t>Redirect chains found and shortened</t>
  </si>
  <si>
    <t>Redirect loops eliminated</t>
  </si>
  <si>
    <t>Internal links no longer point through redirects</t>
  </si>
  <si>
    <t>Important old URLs mapped to correct destinations</t>
  </si>
  <si>
    <t>No redirects landing on unrelated pages</t>
  </si>
  <si>
    <t>Crawl errors monitored after any migration</t>
  </si>
  <si>
    <t>4. Site Architecture</t>
  </si>
  <si>
    <t>Make Important Pages Easier to Find</t>
  </si>
  <si>
    <t>High</t>
  </si>
  <si>
    <t>Large ecommerce, multi-location or content-heavy sites may require significant architecture and internal-link restructuring.</t>
  </si>
  <si>
    <t>Site hierarchy reviewed</t>
  </si>
  <si>
    <t>Main navigation includes key commercial pages</t>
  </si>
  <si>
    <t>Internal links point to priority pages</t>
  </si>
  <si>
    <t>Breadcrumbs implemented</t>
  </si>
  <si>
    <t>Crawl depth checked (three clicks or fewer)</t>
  </si>
  <si>
    <t>Orphan pages identified</t>
  </si>
  <si>
    <t>URL structure reviewed</t>
  </si>
  <si>
    <t>Sitemap submitted in Search Console</t>
  </si>
  <si>
    <t>5. Rendering</t>
  </si>
  <si>
    <t>Check Whether Google Can Properly Render Your Pages</t>
  </si>
  <si>
    <t>Rendering problems involving React, Vue, Angular, hydration, client-side routing or blocked resources usually require SEO and development teams working together.</t>
  </si>
  <si>
    <t>Rendered HTML compared with what users see</t>
  </si>
  <si>
    <t>Main page copy present in rendered HTML</t>
  </si>
  <si>
    <t>Navigation present in rendered HTML</t>
  </si>
  <si>
    <t>Internal links present in rendered HTML</t>
  </si>
  <si>
    <t>Images present in rendered HTML</t>
  </si>
  <si>
    <t>Product or service information present</t>
  </si>
  <si>
    <t>Structured data present in rendered HTML</t>
  </si>
  <si>
    <t>Canonical tags present in rendered HTML</t>
  </si>
  <si>
    <t>6. Core Web Vitals</t>
  </si>
  <si>
    <t>Fix Slow Pages and Poor Core Web Vitals</t>
  </si>
  <si>
    <t>Site-wide failures usually require changes to code, hosting, templates, caching or third-party scripts.</t>
  </si>
  <si>
    <t>PageSpeed Insights field data reviewed</t>
  </si>
  <si>
    <t>Core Web Vitals report reviewed in Search Console</t>
  </si>
  <si>
    <t>LCP at 2.5 seconds or less</t>
  </si>
  <si>
    <t>INP under 200 milliseconds</t>
  </si>
  <si>
    <t>CLS at 0.1 or less</t>
  </si>
  <si>
    <t>Oversized images compressed</t>
  </si>
  <si>
    <t>Server response time checked</t>
  </si>
  <si>
    <t>Render-blocking and third-party scripts audited</t>
  </si>
  <si>
    <t>7. Mobile Experience</t>
  </si>
  <si>
    <t>Fix Mobile Usability and Page Experience Problems</t>
  </si>
  <si>
    <t>Template-wide layout or performance problems generally require developer changes rather than individual page edits.</t>
  </si>
  <si>
    <t>Key templates tested on multiple screen sizes</t>
  </si>
  <si>
    <t>Layouts respond correctly</t>
  </si>
  <si>
    <t>Font sizes readable without zooming</t>
  </si>
  <si>
    <t>Buttons and tap targets large enough</t>
  </si>
  <si>
    <t>Navigation usable on mobile</t>
  </si>
  <si>
    <t>No intrusive popups</t>
  </si>
  <si>
    <t>No layout shifts while loading</t>
  </si>
  <si>
    <t>No important content hidden on mobile</t>
  </si>
  <si>
    <t>8. HTTPS &amp; Configuration</t>
  </si>
  <si>
    <t>Check HTTPS and Technical Site Configuration</t>
  </si>
  <si>
    <t>Server, CDN, certificate, domain or CMS configuration problems usually require developer or hosting access.</t>
  </si>
  <si>
    <t>All important pages use HTTPS</t>
  </si>
  <si>
    <t>HTTP consistently redirects to HTTPS</t>
  </si>
  <si>
    <t>One preferred hostname in use</t>
  </si>
  <si>
    <t>Internal links point directly to final HTTPS URLs</t>
  </si>
  <si>
    <t>Canonicals reference the correct version</t>
  </si>
  <si>
    <t>Certificates valid and not near expiry</t>
  </si>
  <si>
    <t>Important resources not blocked</t>
  </si>
  <si>
    <t>Important pages return the correct HTTP status</t>
  </si>
  <si>
    <t>9. Structured Data</t>
  </si>
  <si>
    <t>Add and Validate Structured Data</t>
  </si>
  <si>
    <t>Moderate</t>
  </si>
  <si>
    <t>Large-scale schema implementations, dynamically generated markup or template-level errors may require development support.</t>
  </si>
  <si>
    <t>Pages tested with the Rich Results Test</t>
  </si>
  <si>
    <t>Structured-data reports reviewed in Search Console</t>
  </si>
  <si>
    <t>Schema types match the visible page content</t>
  </si>
  <si>
    <t>Required-property errors fixed</t>
  </si>
  <si>
    <t>Markup rechecked after template or CMS updates</t>
  </si>
  <si>
    <t>Marked-up pages remain crawlable and indexable</t>
  </si>
  <si>
    <t>10. Crawler &amp; AI Access</t>
  </si>
  <si>
    <t>Make Sure Search Engines and AI Crawlers Can Access Your Content</t>
  </si>
  <si>
    <t>If your organisation intentionally manages different search, AI, training or commercial crawlers, those policies should be reviewed carefully rather than applying blanket blocks.</t>
  </si>
  <si>
    <t>robots.txt reviewed line by line</t>
  </si>
  <si>
    <t>Googlebot accessibility confirmed</t>
  </si>
  <si>
    <t>Important content present in rendered HTML</t>
  </si>
  <si>
    <t>JavaScript dependencies identified</t>
  </si>
  <si>
    <t>Semantic page structure in place</t>
  </si>
  <si>
    <t>Duplicate URLs reduced</t>
  </si>
  <si>
    <t>Internal links crawlable</t>
  </si>
  <si>
    <t>Any bot-specific restrictions are intentional</t>
  </si>
  <si>
    <t>Bonus: Crawl Efficiency</t>
  </si>
  <si>
    <t>Beyond the Ten - Crawl Efficiency</t>
  </si>
  <si>
    <t>Log-file analysis and crawl-budget work normally needs server access and a crawler licence.</t>
  </si>
  <si>
    <t>Server log files reviewed for what Googlebot actually crawls</t>
  </si>
  <si>
    <t>Crawl budget not consumed by parameter and filter URLs</t>
  </si>
  <si>
    <t>Index bloat checked with a site: search</t>
  </si>
  <si>
    <t>Internal site-search result pages kept out of the index</t>
  </si>
  <si>
    <t>Staging and development environments blocked from indexing</t>
  </si>
  <si>
    <t>Pagination crawlable, with no infinite scroll dead ends</t>
  </si>
  <si>
    <t>Bonus: Content &amp; Duplication</t>
  </si>
  <si>
    <t>Beyond the Ten - Content and Duplication</t>
  </si>
  <si>
    <t>Consolidating near-duplicate pages at scale changes URLs, so it needs a redirect plan rather than deletions.</t>
  </si>
  <si>
    <t>Soft 404s identified (empty pages returning a 200)</t>
  </si>
  <si>
    <t>Near-duplicate location or service pages consolidated</t>
  </si>
  <si>
    <t>Duplicate title tags checked at scale</t>
  </si>
  <si>
    <t>Duplicate meta descriptions checked at scale</t>
  </si>
  <si>
    <t>One clear H1 per page</t>
  </si>
  <si>
    <t>Thin pages improved, merged or removed</t>
  </si>
  <si>
    <t>Bonus: Media &amp; Assets</t>
  </si>
  <si>
    <t>Beyond the Ten - Media and Assets</t>
  </si>
  <si>
    <t>Template-level image handling and lazy-loading changes sit with the developer.</t>
  </si>
  <si>
    <t>Descriptive alt text on meaningful images</t>
  </si>
  <si>
    <t>Next-generation image formats in use</t>
  </si>
  <si>
    <t>Lazy loading not hiding the largest element on the page</t>
  </si>
  <si>
    <t>Broken images identified</t>
  </si>
  <si>
    <t>Video content marked up where relevant</t>
  </si>
  <si>
    <t>Bonus: Reliability &amp; Trust</t>
  </si>
  <si>
    <t>Beyond the Ten - Reliability and Trust</t>
  </si>
  <si>
    <t>Malware, certificate and uptime problems sit with your host or developer, not with marketing.</t>
  </si>
  <si>
    <t>Uptime monitoring in place</t>
  </si>
  <si>
    <t>Certificate expiry reminder set</t>
  </si>
  <si>
    <t>Site scanned for malware or injected content</t>
  </si>
  <si>
    <t>404 page helps visitors continue rather than dead-ending them</t>
  </si>
  <si>
    <t>No mixed content warnings on secure pages</t>
  </si>
  <si>
    <t>Bonus: AI Search Readiness</t>
  </si>
  <si>
    <t>Beyond the Ten - AI Search Readiness</t>
  </si>
  <si>
    <t>Making content readable without JavaScript is a build change, not a content change.</t>
  </si>
  <si>
    <t>Key content readable without JavaScript execution</t>
  </si>
  <si>
    <t>Semantic HTML used for headings, lists and tables</t>
  </si>
  <si>
    <t>Author, business and location information clearly stated</t>
  </si>
  <si>
    <t>llms.txt considered for guiding AI models to your best content</t>
  </si>
  <si>
    <t>Bonus: Measurement</t>
  </si>
  <si>
    <t>Beyond the Ten - Measurement</t>
  </si>
  <si>
    <t>Tracking that was set up wrong will hide the results of everything else you fix.</t>
  </si>
  <si>
    <t>Search Console and analytics verified on the correct property</t>
  </si>
  <si>
    <t>Conversion tracking working on forms and calls</t>
  </si>
  <si>
    <t>Migrations and major changes annotated so you can read the data later</t>
  </si>
  <si>
    <t>Rankings tracked for commercial terms, not just brand terms</t>
  </si>
  <si>
    <t>Audit Summary</t>
  </si>
  <si>
    <t>These numbers update themselves as you fill in the Audit Tracker tab.</t>
  </si>
  <si>
    <t>PROGRESS</t>
  </si>
  <si>
    <t>Checks in this audit</t>
  </si>
  <si>
    <t>Ten core checks plus six bonus groups.</t>
  </si>
  <si>
    <t>Individual items to verify</t>
  </si>
  <si>
    <t>Not yet checked</t>
  </si>
  <si>
    <t>Passed</t>
  </si>
  <si>
    <t>Issues found</t>
  </si>
  <si>
    <t>Could not verify</t>
  </si>
  <si>
    <t>The items you could not verify are usually the ones hiding the real problem.</t>
  </si>
  <si>
    <t>ISSUES BY SEVERITY</t>
  </si>
  <si>
    <t>Critical issues</t>
  </si>
  <si>
    <t>Can stop pages ranking at all.</t>
  </si>
  <si>
    <t>High issues</t>
  </si>
  <si>
    <t>Costs you positions you have already earned.</t>
  </si>
  <si>
    <t>Moderate issues</t>
  </si>
  <si>
    <t>Worth fixing, rarely urgent.</t>
  </si>
  <si>
    <t>OUTSTANDING WORK</t>
  </si>
  <si>
    <t>Critical issues not yet fixed</t>
  </si>
  <si>
    <t>Clear these before anything else.</t>
  </si>
  <si>
    <t>Fixes completed</t>
  </si>
  <si>
    <t>Percent of issues resolved</t>
  </si>
  <si>
    <t>Of the issues you found, how many are fixed.</t>
  </si>
  <si>
    <t>BREAKDOWN BY CHECK</t>
  </si>
  <si>
    <t>Check</t>
  </si>
  <si>
    <t>Items</t>
  </si>
  <si>
    <t>Issues</t>
  </si>
  <si>
    <t>Cannot verify</t>
  </si>
  <si>
    <t>Fixed</t>
  </si>
  <si>
    <t>How to Use This Tracker</t>
  </si>
  <si>
    <t>WHAT THIS IS</t>
  </si>
  <si>
    <t>One row per check</t>
  </si>
  <si>
    <t>This tracker mirrors the Technical SEO Checklist PDF exactly. Every tick box in the PDF is a row here, grouped under the ten core checks and six bonus groups.</t>
  </si>
  <si>
    <t>Collapsible sections</t>
  </si>
  <si>
    <t>Use the outline buttons on the left to collapse a section once you have finished it.</t>
  </si>
  <si>
    <t>WHICH CELLS YOU FILL IN</t>
  </si>
  <si>
    <t>Cream columns</t>
  </si>
  <si>
    <t>Status, Affected URLs, Recommended Fix, Owner and Completed. Those five are yours.</t>
  </si>
  <si>
    <t>Everything else</t>
  </si>
  <si>
    <t>Section, item, severity and when to escalate are pre-filled. Leave them alone so the Summary keeps counting correctly.</t>
  </si>
  <si>
    <t>THE THREE STATUS OPTIONS</t>
  </si>
  <si>
    <t>Pass</t>
  </si>
  <si>
    <t>You verified it and it is fine.</t>
  </si>
  <si>
    <t>Issue</t>
  </si>
  <si>
    <t>You found a problem. Record the affected URLs and the fix.</t>
  </si>
  <si>
    <t>Can't tell</t>
  </si>
  <si>
    <t>You could not verify it. This is the most important answer in the file, because unverified items are where the real problems hide.</t>
  </si>
  <si>
    <t>SEVERITY, PRE-FILLED FOR YOU</t>
  </si>
  <si>
    <t>Can stop pages ranking at all. Search engines cannot access, index or correctly interpret the page. Fix before anything else.</t>
  </si>
  <si>
    <t>Costs you positions you have already earned. The page works, but search engines are not getting the best version of it.</t>
  </si>
  <si>
    <t>Worth fixing, rarely urgent. Protects what already works.</t>
  </si>
  <si>
    <t>HOW TO WORK THROUGH IT</t>
  </si>
  <si>
    <t>Start with the Critical sections. A page that cannot be indexed cannot rank, whatever else you fix.</t>
  </si>
  <si>
    <t>Set Status honestly. Guessing Pass on an item you did not run makes the whole file worthless.</t>
  </si>
  <si>
    <t>Put a name in Owner for every issue. If you cannot name anyone, that is your answer about whether to bring someone in.</t>
  </si>
  <si>
    <t>Watch the Summary tab. It counts as you go and breaks the result down by check.</t>
  </si>
  <si>
    <t>ONE TECHNICAL NOTE</t>
  </si>
  <si>
    <t>Hidden column K</t>
  </si>
  <si>
    <t>Column K on the Audit Tracker marks each row as SECTION or ITEM so the Summary can count correctly. Leave it hidden and untouched.</t>
  </si>
  <si>
    <t>EXAMPLE ROW</t>
  </si>
  <si>
    <t>What a filled-in item looks like</t>
  </si>
  <si>
    <t>/services/roof-replacement/, /locations/naperville/, 34 more in the crawl export</t>
  </si>
  <si>
    <t>Update the 12 internal links pointing at the retired /roofing-services/ URL, then 301 the old URL to the new services page.</t>
  </si>
  <si>
    <t>Jonathan (dev)</t>
  </si>
  <si>
    <t>Every check from the Technical SEO Checklist, one row each. Fill in the cream columns. The Summary tab counts itself.    Pinnacle Technologies  |  pinnacletechnologies.ai  |  (904) 822-4733</t>
  </si>
  <si>
    <t>Stuck on something you cannot safely fix? Pinnacle Technologies identifies the technical problems limiting your visibility and prioritises the fixes that move rankings.   Free website scan: pinnacletechnologies.ai/audit    |    (904) 822-4733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</si>
</sst>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rgb="FFFFFFFF"/>
      <name val="Arial"/>
      <family val="2"/>
    </font>
    <font>
      <sz val="9"/>
      <color rgb="FF6F8299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rgb="FF6F8299"/>
      <name val="Arial"/>
      <family val="2"/>
    </font>
    <font>
      <b/>
      <sz val="10"/>
      <color rgb="FF22323F"/>
      <name val="Arial"/>
      <family val="2"/>
    </font>
    <font>
      <sz val="9"/>
      <color rgb="FF22323F"/>
      <name val="Arial"/>
      <family val="2"/>
    </font>
    <font>
      <sz val="10"/>
      <color rgb="FF22323F"/>
      <name val="Arial"/>
      <family val="2"/>
    </font>
    <font>
      <b/>
      <sz val="9"/>
      <color rgb="FF2B8FC4"/>
      <name val="Arial"/>
      <family val="2"/>
    </font>
    <font>
      <b/>
      <sz val="13"/>
      <color theme="1"/>
      <name val="Arial"/>
      <family val="2"/>
    </font>
    <font>
      <b/>
      <sz val="13"/>
      <color rgb="FFB02121"/>
      <name val="Arial"/>
      <family val="2"/>
    </font>
    <font>
      <b/>
      <sz val="13"/>
      <color rgb="FF9A5A00"/>
      <name val="Arial"/>
      <family val="2"/>
    </font>
    <font>
      <b/>
      <sz val="13"/>
      <color rgb="FF14703F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A1A33"/>
        <bgColor indexed="64"/>
      </patternFill>
    </fill>
    <fill>
      <patternFill patternType="solid">
        <fgColor rgb="FFF4F8FC"/>
        <bgColor indexed="64"/>
      </patternFill>
    </fill>
    <fill>
      <patternFill patternType="solid">
        <fgColor rgb="FFE8F0F9"/>
        <bgColor indexed="64"/>
      </patternFill>
    </fill>
    <fill>
      <patternFill patternType="solid">
        <fgColor rgb="FFFFFBEA"/>
        <bgColor indexed="64"/>
      </patternFill>
    </fill>
  </fills>
  <borders count="2">
    <border>
      <left/>
      <right/>
      <top/>
      <bottom/>
      <diagonal/>
    </border>
    <border>
      <left style="thin">
        <color rgb="FFD9E3EE"/>
      </left>
      <right style="thin">
        <color rgb="FFD9E3EE"/>
      </right>
      <top style="thin">
        <color rgb="FFD9E3EE"/>
      </top>
      <bottom style="thin">
        <color rgb="FFD9E3EE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9" fillId="5" borderId="1" xfId="0" applyFont="1" applyFill="1" applyBorder="1" applyAlignment="1">
      <alignment horizontal="center" vertical="top"/>
    </xf>
    <xf numFmtId="0" fontId="9" fillId="5" borderId="1" xfId="0" applyFont="1" applyFill="1" applyBorder="1" applyAlignment="1">
      <alignment vertical="top"/>
    </xf>
    <xf numFmtId="0" fontId="9" fillId="0" borderId="1" xfId="0" applyFont="1" applyBorder="1" applyAlignment="1">
      <alignment vertical="top"/>
    </xf>
    <xf numFmtId="0" fontId="10" fillId="3" borderId="0" xfId="0" applyFont="1" applyFill="1"/>
    <xf numFmtId="0" fontId="1" fillId="3" borderId="0" xfId="0" applyFont="1" applyFill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9" fontId="11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5" borderId="0" xfId="0" applyFont="1" applyFill="1" applyAlignment="1">
      <alignment wrapText="1"/>
    </xf>
    <xf numFmtId="0" fontId="2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0" fontId="15" fillId="3" borderId="0" xfId="0" applyFont="1" applyFill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</cellXfs>
  <cellStyles count="1">
    <cellStyle name="Normal" xfId="0" builtinId="0"/>
  </cellStyles>
  <dxfs count="11">
    <dxf>
      <font>
        <b/>
        <i val="0"/>
        <color rgb="FFB02121"/>
      </font>
    </dxf>
    <dxf>
      <font>
        <b/>
        <i val="0"/>
        <color rgb="FF14703F"/>
      </font>
      <fill>
        <patternFill>
          <bgColor rgb="FFE9F7EF"/>
        </patternFill>
      </fill>
    </dxf>
    <dxf>
      <font>
        <b/>
        <i val="0"/>
        <color rgb="FF9A5A00"/>
      </font>
      <fill>
        <patternFill>
          <bgColor rgb="FFFFF4E2"/>
        </patternFill>
      </fill>
    </dxf>
    <dxf>
      <font>
        <b/>
        <i val="0"/>
        <color rgb="FFB02121"/>
      </font>
      <fill>
        <patternFill>
          <bgColor rgb="FFFDEAEA"/>
        </patternFill>
      </fill>
    </dxf>
    <dxf>
      <font>
        <b/>
        <i val="0"/>
        <color rgb="FF14703F"/>
      </font>
      <fill>
        <patternFill>
          <bgColor rgb="FFE9F7EF"/>
        </patternFill>
      </fill>
    </dxf>
    <dxf>
      <font>
        <b/>
        <i val="0"/>
        <color rgb="FF14703F"/>
      </font>
      <fill>
        <patternFill>
          <bgColor rgb="FFE9F7EF"/>
        </patternFill>
      </fill>
    </dxf>
    <dxf>
      <font>
        <b/>
        <i val="0"/>
        <color rgb="FF9A5A00"/>
      </font>
      <fill>
        <patternFill>
          <bgColor rgb="FFFFF4E2"/>
        </patternFill>
      </fill>
    </dxf>
    <dxf>
      <font>
        <b/>
        <i val="0"/>
        <color rgb="FFB02121"/>
      </font>
      <fill>
        <patternFill>
          <bgColor rgb="FFFDEAEA"/>
        </patternFill>
      </fill>
    </dxf>
    <dxf>
      <font>
        <b/>
        <i val="0"/>
        <color rgb="FF14703F"/>
      </font>
      <fill>
        <patternFill>
          <bgColor rgb="FFE9F7EF"/>
        </patternFill>
      </fill>
    </dxf>
    <dxf>
      <font>
        <b/>
        <i val="0"/>
        <color rgb="FF9A5A00"/>
      </font>
      <fill>
        <patternFill>
          <bgColor rgb="FFFFF4E2"/>
        </patternFill>
      </fill>
    </dxf>
    <dxf>
      <font>
        <b/>
        <i val="0"/>
        <color rgb="FFB02121"/>
      </font>
      <fill>
        <patternFill>
          <bgColor rgb="FFFDEA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25A31-EB7A-46CE-8D05-682D34464784}">
  <sheetPr>
    <outlinePr summaryBelow="0"/>
  </sheetPr>
  <dimension ref="A1:K126"/>
  <sheetViews>
    <sheetView tabSelected="1" topLeftCell="C1" zoomScale="90" zoomScaleNormal="90" workbookViewId="0">
      <pane ySplit="4" topLeftCell="A5" activePane="bottomLeft" state="frozen"/>
      <selection activeCell="C1" sqref="C1"/>
      <selection pane="bottomLeft" activeCell="C5" sqref="C5"/>
    </sheetView>
  </sheetViews>
  <sheetFormatPr defaultRowHeight="12.5" outlineLevelRow="1" x14ac:dyDescent="0.25"/>
  <cols>
    <col min="1" max="1" width="4.6328125" style="1" customWidth="1"/>
    <col min="2" max="2" width="22.6328125" style="1" customWidth="1"/>
    <col min="3" max="3" width="46.6328125" style="1" customWidth="1"/>
    <col min="4" max="4" width="11.6328125" style="1" customWidth="1"/>
    <col min="5" max="5" width="44.6328125" style="1" customWidth="1"/>
    <col min="6" max="6" width="13.6328125" style="1" customWidth="1"/>
    <col min="7" max="7" width="24.6328125" style="1" customWidth="1"/>
    <col min="8" max="8" width="30.6328125" style="1" customWidth="1"/>
    <col min="9" max="9" width="14.6328125" style="1" customWidth="1"/>
    <col min="10" max="10" width="11.6328125" style="1" customWidth="1"/>
    <col min="11" max="11" width="8.6328125" style="1" hidden="1" customWidth="1"/>
    <col min="12" max="16384" width="8.7265625" style="1"/>
  </cols>
  <sheetData>
    <row r="1" spans="1:11" ht="34" customHeight="1" x14ac:dyDescent="0.4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2" customHeight="1" x14ac:dyDescent="0.25">
      <c r="A2" s="31" t="s">
        <v>238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8" customHeight="1" x14ac:dyDescent="0.25"/>
    <row r="4" spans="1:11" ht="30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1" ht="42" customHeight="1" x14ac:dyDescent="0.25">
      <c r="A5" s="6"/>
      <c r="B5" s="6" t="s">
        <v>12</v>
      </c>
      <c r="C5" s="7" t="s">
        <v>13</v>
      </c>
      <c r="D5" s="8" t="s">
        <v>14</v>
      </c>
      <c r="E5" s="9" t="s">
        <v>15</v>
      </c>
      <c r="F5" s="6"/>
      <c r="G5" s="6"/>
      <c r="H5" s="6"/>
      <c r="I5" s="6"/>
      <c r="J5" s="6"/>
      <c r="K5" s="6" t="s">
        <v>16</v>
      </c>
    </row>
    <row r="6" spans="1:11" ht="26" customHeight="1" outlineLevel="1" x14ac:dyDescent="0.25">
      <c r="A6" s="10">
        <v>1</v>
      </c>
      <c r="B6" s="11" t="s">
        <v>12</v>
      </c>
      <c r="C6" s="12" t="s">
        <v>17</v>
      </c>
      <c r="D6" s="10" t="s">
        <v>14</v>
      </c>
      <c r="E6" s="12"/>
      <c r="F6" s="13" t="s">
        <v>18</v>
      </c>
      <c r="G6" s="14"/>
      <c r="H6" s="14"/>
      <c r="I6" s="14"/>
      <c r="J6" s="13" t="s">
        <v>19</v>
      </c>
      <c r="K6" s="15" t="s">
        <v>20</v>
      </c>
    </row>
    <row r="7" spans="1:11" ht="26" customHeight="1" outlineLevel="1" x14ac:dyDescent="0.25">
      <c r="A7" s="10">
        <v>2</v>
      </c>
      <c r="B7" s="11" t="s">
        <v>12</v>
      </c>
      <c r="C7" s="12" t="s">
        <v>21</v>
      </c>
      <c r="D7" s="10" t="s">
        <v>14</v>
      </c>
      <c r="E7" s="12"/>
      <c r="F7" s="13" t="s">
        <v>18</v>
      </c>
      <c r="G7" s="14"/>
      <c r="H7" s="14"/>
      <c r="I7" s="14"/>
      <c r="J7" s="13" t="s">
        <v>19</v>
      </c>
      <c r="K7" s="15" t="s">
        <v>20</v>
      </c>
    </row>
    <row r="8" spans="1:11" ht="26" customHeight="1" outlineLevel="1" x14ac:dyDescent="0.25">
      <c r="A8" s="10">
        <v>3</v>
      </c>
      <c r="B8" s="11" t="s">
        <v>12</v>
      </c>
      <c r="C8" s="12" t="s">
        <v>22</v>
      </c>
      <c r="D8" s="10" t="s">
        <v>14</v>
      </c>
      <c r="E8" s="12"/>
      <c r="F8" s="13" t="s">
        <v>18</v>
      </c>
      <c r="G8" s="14"/>
      <c r="H8" s="14"/>
      <c r="I8" s="14"/>
      <c r="J8" s="13" t="s">
        <v>19</v>
      </c>
      <c r="K8" s="15" t="s">
        <v>20</v>
      </c>
    </row>
    <row r="9" spans="1:11" ht="26" customHeight="1" outlineLevel="1" x14ac:dyDescent="0.25">
      <c r="A9" s="10">
        <v>4</v>
      </c>
      <c r="B9" s="11" t="s">
        <v>12</v>
      </c>
      <c r="C9" s="12" t="s">
        <v>23</v>
      </c>
      <c r="D9" s="10" t="s">
        <v>14</v>
      </c>
      <c r="E9" s="12"/>
      <c r="F9" s="13" t="s">
        <v>18</v>
      </c>
      <c r="G9" s="14"/>
      <c r="H9" s="14"/>
      <c r="I9" s="14"/>
      <c r="J9" s="13" t="s">
        <v>19</v>
      </c>
      <c r="K9" s="15" t="s">
        <v>20</v>
      </c>
    </row>
    <row r="10" spans="1:11" ht="26" customHeight="1" outlineLevel="1" x14ac:dyDescent="0.25">
      <c r="A10" s="10">
        <v>5</v>
      </c>
      <c r="B10" s="11" t="s">
        <v>12</v>
      </c>
      <c r="C10" s="12" t="s">
        <v>24</v>
      </c>
      <c r="D10" s="10" t="s">
        <v>14</v>
      </c>
      <c r="E10" s="12"/>
      <c r="F10" s="13" t="s">
        <v>18</v>
      </c>
      <c r="G10" s="14"/>
      <c r="H10" s="14"/>
      <c r="I10" s="14"/>
      <c r="J10" s="13" t="s">
        <v>19</v>
      </c>
      <c r="K10" s="15" t="s">
        <v>20</v>
      </c>
    </row>
    <row r="11" spans="1:11" ht="26" customHeight="1" outlineLevel="1" x14ac:dyDescent="0.25">
      <c r="A11" s="10">
        <v>6</v>
      </c>
      <c r="B11" s="11" t="s">
        <v>12</v>
      </c>
      <c r="C11" s="12" t="s">
        <v>25</v>
      </c>
      <c r="D11" s="10" t="s">
        <v>14</v>
      </c>
      <c r="E11" s="12"/>
      <c r="F11" s="13" t="s">
        <v>18</v>
      </c>
      <c r="G11" s="14"/>
      <c r="H11" s="14"/>
      <c r="I11" s="14"/>
      <c r="J11" s="13" t="s">
        <v>19</v>
      </c>
      <c r="K11" s="15" t="s">
        <v>20</v>
      </c>
    </row>
    <row r="12" spans="1:11" ht="42" customHeight="1" x14ac:dyDescent="0.25">
      <c r="A12" s="6"/>
      <c r="B12" s="6" t="s">
        <v>26</v>
      </c>
      <c r="C12" s="7" t="s">
        <v>27</v>
      </c>
      <c r="D12" s="8" t="s">
        <v>14</v>
      </c>
      <c r="E12" s="9" t="s">
        <v>28</v>
      </c>
      <c r="F12" s="6"/>
      <c r="G12" s="6"/>
      <c r="H12" s="6"/>
      <c r="I12" s="6"/>
      <c r="J12" s="6"/>
      <c r="K12" s="6" t="s">
        <v>16</v>
      </c>
    </row>
    <row r="13" spans="1:11" ht="26" customHeight="1" outlineLevel="1" x14ac:dyDescent="0.25">
      <c r="A13" s="10">
        <v>1</v>
      </c>
      <c r="B13" s="11" t="s">
        <v>26</v>
      </c>
      <c r="C13" s="12" t="s">
        <v>29</v>
      </c>
      <c r="D13" s="10" t="s">
        <v>14</v>
      </c>
      <c r="E13" s="12"/>
      <c r="F13" s="13" t="s">
        <v>18</v>
      </c>
      <c r="G13" s="14"/>
      <c r="H13" s="14"/>
      <c r="I13" s="14"/>
      <c r="J13" s="13" t="s">
        <v>19</v>
      </c>
      <c r="K13" s="15" t="s">
        <v>20</v>
      </c>
    </row>
    <row r="14" spans="1:11" ht="26" customHeight="1" outlineLevel="1" x14ac:dyDescent="0.25">
      <c r="A14" s="10">
        <v>2</v>
      </c>
      <c r="B14" s="11" t="s">
        <v>26</v>
      </c>
      <c r="C14" s="12" t="s">
        <v>30</v>
      </c>
      <c r="D14" s="10" t="s">
        <v>14</v>
      </c>
      <c r="E14" s="12"/>
      <c r="F14" s="13" t="s">
        <v>18</v>
      </c>
      <c r="G14" s="14"/>
      <c r="H14" s="14"/>
      <c r="I14" s="14"/>
      <c r="J14" s="13" t="s">
        <v>19</v>
      </c>
      <c r="K14" s="15" t="s">
        <v>20</v>
      </c>
    </row>
    <row r="15" spans="1:11" ht="26" customHeight="1" outlineLevel="1" x14ac:dyDescent="0.25">
      <c r="A15" s="10">
        <v>3</v>
      </c>
      <c r="B15" s="11" t="s">
        <v>26</v>
      </c>
      <c r="C15" s="12" t="s">
        <v>31</v>
      </c>
      <c r="D15" s="10" t="s">
        <v>14</v>
      </c>
      <c r="E15" s="12"/>
      <c r="F15" s="13" t="s">
        <v>18</v>
      </c>
      <c r="G15" s="14"/>
      <c r="H15" s="14"/>
      <c r="I15" s="14"/>
      <c r="J15" s="13" t="s">
        <v>19</v>
      </c>
      <c r="K15" s="15" t="s">
        <v>20</v>
      </c>
    </row>
    <row r="16" spans="1:11" ht="26" customHeight="1" outlineLevel="1" x14ac:dyDescent="0.25">
      <c r="A16" s="10">
        <v>4</v>
      </c>
      <c r="B16" s="11" t="s">
        <v>26</v>
      </c>
      <c r="C16" s="12" t="s">
        <v>32</v>
      </c>
      <c r="D16" s="10" t="s">
        <v>14</v>
      </c>
      <c r="E16" s="12"/>
      <c r="F16" s="13" t="s">
        <v>18</v>
      </c>
      <c r="G16" s="14"/>
      <c r="H16" s="14"/>
      <c r="I16" s="14"/>
      <c r="J16" s="13" t="s">
        <v>19</v>
      </c>
      <c r="K16" s="15" t="s">
        <v>20</v>
      </c>
    </row>
    <row r="17" spans="1:11" ht="26" customHeight="1" outlineLevel="1" x14ac:dyDescent="0.25">
      <c r="A17" s="10">
        <v>5</v>
      </c>
      <c r="B17" s="11" t="s">
        <v>26</v>
      </c>
      <c r="C17" s="12" t="s">
        <v>33</v>
      </c>
      <c r="D17" s="10" t="s">
        <v>14</v>
      </c>
      <c r="E17" s="12"/>
      <c r="F17" s="13" t="s">
        <v>18</v>
      </c>
      <c r="G17" s="14"/>
      <c r="H17" s="14"/>
      <c r="I17" s="14"/>
      <c r="J17" s="13" t="s">
        <v>19</v>
      </c>
      <c r="K17" s="15" t="s">
        <v>20</v>
      </c>
    </row>
    <row r="18" spans="1:11" ht="26" customHeight="1" outlineLevel="1" x14ac:dyDescent="0.25">
      <c r="A18" s="10">
        <v>6</v>
      </c>
      <c r="B18" s="11" t="s">
        <v>26</v>
      </c>
      <c r="C18" s="12" t="s">
        <v>34</v>
      </c>
      <c r="D18" s="10" t="s">
        <v>14</v>
      </c>
      <c r="E18" s="12"/>
      <c r="F18" s="13" t="s">
        <v>18</v>
      </c>
      <c r="G18" s="14"/>
      <c r="H18" s="14"/>
      <c r="I18" s="14"/>
      <c r="J18" s="13" t="s">
        <v>19</v>
      </c>
      <c r="K18" s="15" t="s">
        <v>20</v>
      </c>
    </row>
    <row r="19" spans="1:11" ht="26" customHeight="1" outlineLevel="1" x14ac:dyDescent="0.25">
      <c r="A19" s="10">
        <v>7</v>
      </c>
      <c r="B19" s="11" t="s">
        <v>26</v>
      </c>
      <c r="C19" s="12" t="s">
        <v>35</v>
      </c>
      <c r="D19" s="10" t="s">
        <v>14</v>
      </c>
      <c r="E19" s="12"/>
      <c r="F19" s="13" t="s">
        <v>18</v>
      </c>
      <c r="G19" s="14"/>
      <c r="H19" s="14"/>
      <c r="I19" s="14"/>
      <c r="J19" s="13" t="s">
        <v>19</v>
      </c>
      <c r="K19" s="15" t="s">
        <v>20</v>
      </c>
    </row>
    <row r="20" spans="1:11" ht="26" customHeight="1" outlineLevel="1" x14ac:dyDescent="0.25">
      <c r="A20" s="10">
        <v>8</v>
      </c>
      <c r="B20" s="11" t="s">
        <v>26</v>
      </c>
      <c r="C20" s="12" t="s">
        <v>36</v>
      </c>
      <c r="D20" s="10" t="s">
        <v>14</v>
      </c>
      <c r="E20" s="12"/>
      <c r="F20" s="13" t="s">
        <v>18</v>
      </c>
      <c r="G20" s="14"/>
      <c r="H20" s="14"/>
      <c r="I20" s="14"/>
      <c r="J20" s="13" t="s">
        <v>19</v>
      </c>
      <c r="K20" s="15" t="s">
        <v>20</v>
      </c>
    </row>
    <row r="21" spans="1:11" ht="42" customHeight="1" x14ac:dyDescent="0.25">
      <c r="A21" s="6"/>
      <c r="B21" s="6" t="s">
        <v>37</v>
      </c>
      <c r="C21" s="7" t="s">
        <v>38</v>
      </c>
      <c r="D21" s="8" t="s">
        <v>14</v>
      </c>
      <c r="E21" s="9" t="s">
        <v>39</v>
      </c>
      <c r="F21" s="6"/>
      <c r="G21" s="6"/>
      <c r="H21" s="6"/>
      <c r="I21" s="6"/>
      <c r="J21" s="6"/>
      <c r="K21" s="6" t="s">
        <v>16</v>
      </c>
    </row>
    <row r="22" spans="1:11" ht="26" customHeight="1" outlineLevel="1" x14ac:dyDescent="0.25">
      <c r="A22" s="10">
        <v>1</v>
      </c>
      <c r="B22" s="11" t="s">
        <v>37</v>
      </c>
      <c r="C22" s="12" t="s">
        <v>40</v>
      </c>
      <c r="D22" s="10" t="s">
        <v>14</v>
      </c>
      <c r="E22" s="12"/>
      <c r="F22" s="13" t="s">
        <v>18</v>
      </c>
      <c r="G22" s="14"/>
      <c r="H22" s="14"/>
      <c r="I22" s="14"/>
      <c r="J22" s="13" t="s">
        <v>19</v>
      </c>
      <c r="K22" s="15" t="s">
        <v>20</v>
      </c>
    </row>
    <row r="23" spans="1:11" ht="26" customHeight="1" outlineLevel="1" x14ac:dyDescent="0.25">
      <c r="A23" s="10">
        <v>2</v>
      </c>
      <c r="B23" s="11" t="s">
        <v>37</v>
      </c>
      <c r="C23" s="12" t="s">
        <v>41</v>
      </c>
      <c r="D23" s="10" t="s">
        <v>14</v>
      </c>
      <c r="E23" s="12"/>
      <c r="F23" s="13" t="s">
        <v>18</v>
      </c>
      <c r="G23" s="14"/>
      <c r="H23" s="14"/>
      <c r="I23" s="14"/>
      <c r="J23" s="13" t="s">
        <v>19</v>
      </c>
      <c r="K23" s="15" t="s">
        <v>20</v>
      </c>
    </row>
    <row r="24" spans="1:11" ht="26" customHeight="1" outlineLevel="1" x14ac:dyDescent="0.25">
      <c r="A24" s="10">
        <v>3</v>
      </c>
      <c r="B24" s="11" t="s">
        <v>37</v>
      </c>
      <c r="C24" s="12" t="s">
        <v>42</v>
      </c>
      <c r="D24" s="10" t="s">
        <v>14</v>
      </c>
      <c r="E24" s="12"/>
      <c r="F24" s="13" t="s">
        <v>18</v>
      </c>
      <c r="G24" s="14"/>
      <c r="H24" s="14"/>
      <c r="I24" s="14"/>
      <c r="J24" s="13" t="s">
        <v>19</v>
      </c>
      <c r="K24" s="15" t="s">
        <v>20</v>
      </c>
    </row>
    <row r="25" spans="1:11" ht="26" customHeight="1" outlineLevel="1" x14ac:dyDescent="0.25">
      <c r="A25" s="10">
        <v>4</v>
      </c>
      <c r="B25" s="11" t="s">
        <v>37</v>
      </c>
      <c r="C25" s="12" t="s">
        <v>43</v>
      </c>
      <c r="D25" s="10" t="s">
        <v>14</v>
      </c>
      <c r="E25" s="12"/>
      <c r="F25" s="13" t="s">
        <v>18</v>
      </c>
      <c r="G25" s="14"/>
      <c r="H25" s="14"/>
      <c r="I25" s="14"/>
      <c r="J25" s="13" t="s">
        <v>19</v>
      </c>
      <c r="K25" s="15" t="s">
        <v>20</v>
      </c>
    </row>
    <row r="26" spans="1:11" ht="26" customHeight="1" outlineLevel="1" x14ac:dyDescent="0.25">
      <c r="A26" s="10">
        <v>5</v>
      </c>
      <c r="B26" s="11" t="s">
        <v>37</v>
      </c>
      <c r="C26" s="12" t="s">
        <v>44</v>
      </c>
      <c r="D26" s="10" t="s">
        <v>14</v>
      </c>
      <c r="E26" s="12"/>
      <c r="F26" s="13" t="s">
        <v>18</v>
      </c>
      <c r="G26" s="14"/>
      <c r="H26" s="14"/>
      <c r="I26" s="14"/>
      <c r="J26" s="13" t="s">
        <v>19</v>
      </c>
      <c r="K26" s="15" t="s">
        <v>20</v>
      </c>
    </row>
    <row r="27" spans="1:11" ht="26" customHeight="1" outlineLevel="1" x14ac:dyDescent="0.25">
      <c r="A27" s="10">
        <v>6</v>
      </c>
      <c r="B27" s="11" t="s">
        <v>37</v>
      </c>
      <c r="C27" s="12" t="s">
        <v>45</v>
      </c>
      <c r="D27" s="10" t="s">
        <v>14</v>
      </c>
      <c r="E27" s="12"/>
      <c r="F27" s="13" t="s">
        <v>18</v>
      </c>
      <c r="G27" s="14"/>
      <c r="H27" s="14"/>
      <c r="I27" s="14"/>
      <c r="J27" s="13" t="s">
        <v>19</v>
      </c>
      <c r="K27" s="15" t="s">
        <v>20</v>
      </c>
    </row>
    <row r="28" spans="1:11" ht="26" customHeight="1" outlineLevel="1" x14ac:dyDescent="0.25">
      <c r="A28" s="10">
        <v>7</v>
      </c>
      <c r="B28" s="11" t="s">
        <v>37</v>
      </c>
      <c r="C28" s="12" t="s">
        <v>46</v>
      </c>
      <c r="D28" s="10" t="s">
        <v>14</v>
      </c>
      <c r="E28" s="12"/>
      <c r="F28" s="13" t="s">
        <v>18</v>
      </c>
      <c r="G28" s="14"/>
      <c r="H28" s="14"/>
      <c r="I28" s="14"/>
      <c r="J28" s="13" t="s">
        <v>19</v>
      </c>
      <c r="K28" s="15" t="s">
        <v>20</v>
      </c>
    </row>
    <row r="29" spans="1:11" ht="26" customHeight="1" outlineLevel="1" x14ac:dyDescent="0.25">
      <c r="A29" s="10">
        <v>8</v>
      </c>
      <c r="B29" s="11" t="s">
        <v>37</v>
      </c>
      <c r="C29" s="12" t="s">
        <v>47</v>
      </c>
      <c r="D29" s="10" t="s">
        <v>14</v>
      </c>
      <c r="E29" s="12"/>
      <c r="F29" s="13" t="s">
        <v>18</v>
      </c>
      <c r="G29" s="14"/>
      <c r="H29" s="14"/>
      <c r="I29" s="14"/>
      <c r="J29" s="13" t="s">
        <v>19</v>
      </c>
      <c r="K29" s="15" t="s">
        <v>20</v>
      </c>
    </row>
    <row r="30" spans="1:11" ht="42" customHeight="1" x14ac:dyDescent="0.25">
      <c r="A30" s="6"/>
      <c r="B30" s="6" t="s">
        <v>48</v>
      </c>
      <c r="C30" s="7" t="s">
        <v>49</v>
      </c>
      <c r="D30" s="8" t="s">
        <v>50</v>
      </c>
      <c r="E30" s="9" t="s">
        <v>51</v>
      </c>
      <c r="F30" s="6"/>
      <c r="G30" s="6"/>
      <c r="H30" s="6"/>
      <c r="I30" s="6"/>
      <c r="J30" s="6"/>
      <c r="K30" s="6" t="s">
        <v>16</v>
      </c>
    </row>
    <row r="31" spans="1:11" ht="26" customHeight="1" outlineLevel="1" x14ac:dyDescent="0.25">
      <c r="A31" s="10">
        <v>1</v>
      </c>
      <c r="B31" s="11" t="s">
        <v>48</v>
      </c>
      <c r="C31" s="12" t="s">
        <v>52</v>
      </c>
      <c r="D31" s="10" t="s">
        <v>50</v>
      </c>
      <c r="E31" s="12"/>
      <c r="F31" s="13" t="s">
        <v>18</v>
      </c>
      <c r="G31" s="14"/>
      <c r="H31" s="14"/>
      <c r="I31" s="14"/>
      <c r="J31" s="13" t="s">
        <v>19</v>
      </c>
      <c r="K31" s="15" t="s">
        <v>20</v>
      </c>
    </row>
    <row r="32" spans="1:11" ht="26" customHeight="1" outlineLevel="1" x14ac:dyDescent="0.25">
      <c r="A32" s="10">
        <v>2</v>
      </c>
      <c r="B32" s="11" t="s">
        <v>48</v>
      </c>
      <c r="C32" s="12" t="s">
        <v>53</v>
      </c>
      <c r="D32" s="10" t="s">
        <v>50</v>
      </c>
      <c r="E32" s="12"/>
      <c r="F32" s="13" t="s">
        <v>18</v>
      </c>
      <c r="G32" s="14"/>
      <c r="H32" s="14"/>
      <c r="I32" s="14"/>
      <c r="J32" s="13" t="s">
        <v>19</v>
      </c>
      <c r="K32" s="15" t="s">
        <v>20</v>
      </c>
    </row>
    <row r="33" spans="1:11" ht="26" customHeight="1" outlineLevel="1" x14ac:dyDescent="0.25">
      <c r="A33" s="10">
        <v>3</v>
      </c>
      <c r="B33" s="11" t="s">
        <v>48</v>
      </c>
      <c r="C33" s="12" t="s">
        <v>54</v>
      </c>
      <c r="D33" s="10" t="s">
        <v>50</v>
      </c>
      <c r="E33" s="12"/>
      <c r="F33" s="13" t="s">
        <v>18</v>
      </c>
      <c r="G33" s="14"/>
      <c r="H33" s="14"/>
      <c r="I33" s="14"/>
      <c r="J33" s="13" t="s">
        <v>19</v>
      </c>
      <c r="K33" s="15" t="s">
        <v>20</v>
      </c>
    </row>
    <row r="34" spans="1:11" ht="26" customHeight="1" outlineLevel="1" x14ac:dyDescent="0.25">
      <c r="A34" s="10">
        <v>4</v>
      </c>
      <c r="B34" s="11" t="s">
        <v>48</v>
      </c>
      <c r="C34" s="12" t="s">
        <v>55</v>
      </c>
      <c r="D34" s="10" t="s">
        <v>50</v>
      </c>
      <c r="E34" s="12"/>
      <c r="F34" s="13" t="s">
        <v>18</v>
      </c>
      <c r="G34" s="14"/>
      <c r="H34" s="14"/>
      <c r="I34" s="14"/>
      <c r="J34" s="13" t="s">
        <v>19</v>
      </c>
      <c r="K34" s="15" t="s">
        <v>20</v>
      </c>
    </row>
    <row r="35" spans="1:11" ht="26" customHeight="1" outlineLevel="1" x14ac:dyDescent="0.25">
      <c r="A35" s="10">
        <v>5</v>
      </c>
      <c r="B35" s="11" t="s">
        <v>48</v>
      </c>
      <c r="C35" s="12" t="s">
        <v>56</v>
      </c>
      <c r="D35" s="10" t="s">
        <v>50</v>
      </c>
      <c r="E35" s="12"/>
      <c r="F35" s="13" t="s">
        <v>18</v>
      </c>
      <c r="G35" s="14"/>
      <c r="H35" s="14"/>
      <c r="I35" s="14"/>
      <c r="J35" s="13" t="s">
        <v>19</v>
      </c>
      <c r="K35" s="15" t="s">
        <v>20</v>
      </c>
    </row>
    <row r="36" spans="1:11" ht="26" customHeight="1" outlineLevel="1" x14ac:dyDescent="0.25">
      <c r="A36" s="10">
        <v>6</v>
      </c>
      <c r="B36" s="11" t="s">
        <v>48</v>
      </c>
      <c r="C36" s="12" t="s">
        <v>57</v>
      </c>
      <c r="D36" s="10" t="s">
        <v>50</v>
      </c>
      <c r="E36" s="12"/>
      <c r="F36" s="13" t="s">
        <v>18</v>
      </c>
      <c r="G36" s="14"/>
      <c r="H36" s="14"/>
      <c r="I36" s="14"/>
      <c r="J36" s="13" t="s">
        <v>19</v>
      </c>
      <c r="K36" s="15" t="s">
        <v>20</v>
      </c>
    </row>
    <row r="37" spans="1:11" ht="26" customHeight="1" outlineLevel="1" x14ac:dyDescent="0.25">
      <c r="A37" s="10">
        <v>7</v>
      </c>
      <c r="B37" s="11" t="s">
        <v>48</v>
      </c>
      <c r="C37" s="12" t="s">
        <v>58</v>
      </c>
      <c r="D37" s="10" t="s">
        <v>50</v>
      </c>
      <c r="E37" s="12"/>
      <c r="F37" s="13" t="s">
        <v>18</v>
      </c>
      <c r="G37" s="14"/>
      <c r="H37" s="14"/>
      <c r="I37" s="14"/>
      <c r="J37" s="13" t="s">
        <v>19</v>
      </c>
      <c r="K37" s="15" t="s">
        <v>20</v>
      </c>
    </row>
    <row r="38" spans="1:11" ht="26" customHeight="1" outlineLevel="1" x14ac:dyDescent="0.25">
      <c r="A38" s="10">
        <v>8</v>
      </c>
      <c r="B38" s="11" t="s">
        <v>48</v>
      </c>
      <c r="C38" s="12" t="s">
        <v>59</v>
      </c>
      <c r="D38" s="10" t="s">
        <v>50</v>
      </c>
      <c r="E38" s="12"/>
      <c r="F38" s="13" t="s">
        <v>18</v>
      </c>
      <c r="G38" s="14"/>
      <c r="H38" s="14"/>
      <c r="I38" s="14"/>
      <c r="J38" s="13" t="s">
        <v>19</v>
      </c>
      <c r="K38" s="15" t="s">
        <v>20</v>
      </c>
    </row>
    <row r="39" spans="1:11" ht="42" customHeight="1" x14ac:dyDescent="0.25">
      <c r="A39" s="6"/>
      <c r="B39" s="6" t="s">
        <v>60</v>
      </c>
      <c r="C39" s="7" t="s">
        <v>61</v>
      </c>
      <c r="D39" s="8" t="s">
        <v>14</v>
      </c>
      <c r="E39" s="9" t="s">
        <v>62</v>
      </c>
      <c r="F39" s="6"/>
      <c r="G39" s="6"/>
      <c r="H39" s="6"/>
      <c r="I39" s="6"/>
      <c r="J39" s="6"/>
      <c r="K39" s="6" t="s">
        <v>16</v>
      </c>
    </row>
    <row r="40" spans="1:11" ht="26" customHeight="1" outlineLevel="1" x14ac:dyDescent="0.25">
      <c r="A40" s="10">
        <v>1</v>
      </c>
      <c r="B40" s="11" t="s">
        <v>60</v>
      </c>
      <c r="C40" s="12" t="s">
        <v>63</v>
      </c>
      <c r="D40" s="10" t="s">
        <v>14</v>
      </c>
      <c r="E40" s="12"/>
      <c r="F40" s="13" t="s">
        <v>18</v>
      </c>
      <c r="G40" s="14"/>
      <c r="H40" s="14"/>
      <c r="I40" s="14"/>
      <c r="J40" s="13" t="s">
        <v>19</v>
      </c>
      <c r="K40" s="15" t="s">
        <v>20</v>
      </c>
    </row>
    <row r="41" spans="1:11" ht="26" customHeight="1" outlineLevel="1" x14ac:dyDescent="0.25">
      <c r="A41" s="10">
        <v>2</v>
      </c>
      <c r="B41" s="11" t="s">
        <v>60</v>
      </c>
      <c r="C41" s="12" t="s">
        <v>64</v>
      </c>
      <c r="D41" s="10" t="s">
        <v>14</v>
      </c>
      <c r="E41" s="12"/>
      <c r="F41" s="13" t="s">
        <v>18</v>
      </c>
      <c r="G41" s="14"/>
      <c r="H41" s="14"/>
      <c r="I41" s="14"/>
      <c r="J41" s="13" t="s">
        <v>19</v>
      </c>
      <c r="K41" s="15" t="s">
        <v>20</v>
      </c>
    </row>
    <row r="42" spans="1:11" ht="26" customHeight="1" outlineLevel="1" x14ac:dyDescent="0.25">
      <c r="A42" s="10">
        <v>3</v>
      </c>
      <c r="B42" s="11" t="s">
        <v>60</v>
      </c>
      <c r="C42" s="12" t="s">
        <v>65</v>
      </c>
      <c r="D42" s="10" t="s">
        <v>14</v>
      </c>
      <c r="E42" s="12"/>
      <c r="F42" s="13" t="s">
        <v>18</v>
      </c>
      <c r="G42" s="14"/>
      <c r="H42" s="14"/>
      <c r="I42" s="14"/>
      <c r="J42" s="13" t="s">
        <v>19</v>
      </c>
      <c r="K42" s="15" t="s">
        <v>20</v>
      </c>
    </row>
    <row r="43" spans="1:11" ht="26" customHeight="1" outlineLevel="1" x14ac:dyDescent="0.25">
      <c r="A43" s="10">
        <v>4</v>
      </c>
      <c r="B43" s="11" t="s">
        <v>60</v>
      </c>
      <c r="C43" s="12" t="s">
        <v>66</v>
      </c>
      <c r="D43" s="10" t="s">
        <v>14</v>
      </c>
      <c r="E43" s="12"/>
      <c r="F43" s="13" t="s">
        <v>18</v>
      </c>
      <c r="G43" s="14"/>
      <c r="H43" s="14"/>
      <c r="I43" s="14"/>
      <c r="J43" s="13" t="s">
        <v>19</v>
      </c>
      <c r="K43" s="15" t="s">
        <v>20</v>
      </c>
    </row>
    <row r="44" spans="1:11" ht="26" customHeight="1" outlineLevel="1" x14ac:dyDescent="0.25">
      <c r="A44" s="10">
        <v>5</v>
      </c>
      <c r="B44" s="11" t="s">
        <v>60</v>
      </c>
      <c r="C44" s="12" t="s">
        <v>67</v>
      </c>
      <c r="D44" s="10" t="s">
        <v>14</v>
      </c>
      <c r="E44" s="12"/>
      <c r="F44" s="13" t="s">
        <v>18</v>
      </c>
      <c r="G44" s="14"/>
      <c r="H44" s="14"/>
      <c r="I44" s="14"/>
      <c r="J44" s="13" t="s">
        <v>19</v>
      </c>
      <c r="K44" s="15" t="s">
        <v>20</v>
      </c>
    </row>
    <row r="45" spans="1:11" ht="26" customHeight="1" outlineLevel="1" x14ac:dyDescent="0.25">
      <c r="A45" s="10">
        <v>6</v>
      </c>
      <c r="B45" s="11" t="s">
        <v>60</v>
      </c>
      <c r="C45" s="12" t="s">
        <v>68</v>
      </c>
      <c r="D45" s="10" t="s">
        <v>14</v>
      </c>
      <c r="E45" s="12"/>
      <c r="F45" s="13" t="s">
        <v>18</v>
      </c>
      <c r="G45" s="14"/>
      <c r="H45" s="14"/>
      <c r="I45" s="14"/>
      <c r="J45" s="13" t="s">
        <v>19</v>
      </c>
      <c r="K45" s="15" t="s">
        <v>20</v>
      </c>
    </row>
    <row r="46" spans="1:11" ht="26" customHeight="1" outlineLevel="1" x14ac:dyDescent="0.25">
      <c r="A46" s="10">
        <v>7</v>
      </c>
      <c r="B46" s="11" t="s">
        <v>60</v>
      </c>
      <c r="C46" s="12" t="s">
        <v>69</v>
      </c>
      <c r="D46" s="10" t="s">
        <v>14</v>
      </c>
      <c r="E46" s="12"/>
      <c r="F46" s="13" t="s">
        <v>18</v>
      </c>
      <c r="G46" s="14"/>
      <c r="H46" s="14"/>
      <c r="I46" s="14"/>
      <c r="J46" s="13" t="s">
        <v>19</v>
      </c>
      <c r="K46" s="15" t="s">
        <v>20</v>
      </c>
    </row>
    <row r="47" spans="1:11" ht="26" customHeight="1" outlineLevel="1" x14ac:dyDescent="0.25">
      <c r="A47" s="10">
        <v>8</v>
      </c>
      <c r="B47" s="11" t="s">
        <v>60</v>
      </c>
      <c r="C47" s="12" t="s">
        <v>70</v>
      </c>
      <c r="D47" s="10" t="s">
        <v>14</v>
      </c>
      <c r="E47" s="12"/>
      <c r="F47" s="13" t="s">
        <v>18</v>
      </c>
      <c r="G47" s="14"/>
      <c r="H47" s="14"/>
      <c r="I47" s="14"/>
      <c r="J47" s="13" t="s">
        <v>19</v>
      </c>
      <c r="K47" s="15" t="s">
        <v>20</v>
      </c>
    </row>
    <row r="48" spans="1:11" ht="42" customHeight="1" x14ac:dyDescent="0.25">
      <c r="A48" s="6"/>
      <c r="B48" s="6" t="s">
        <v>71</v>
      </c>
      <c r="C48" s="7" t="s">
        <v>72</v>
      </c>
      <c r="D48" s="8" t="s">
        <v>50</v>
      </c>
      <c r="E48" s="9" t="s">
        <v>73</v>
      </c>
      <c r="F48" s="6"/>
      <c r="G48" s="6"/>
      <c r="H48" s="6"/>
      <c r="I48" s="6"/>
      <c r="J48" s="6"/>
      <c r="K48" s="6" t="s">
        <v>16</v>
      </c>
    </row>
    <row r="49" spans="1:11" ht="26" customHeight="1" outlineLevel="1" x14ac:dyDescent="0.25">
      <c r="A49" s="10">
        <v>1</v>
      </c>
      <c r="B49" s="11" t="s">
        <v>71</v>
      </c>
      <c r="C49" s="12" t="s">
        <v>74</v>
      </c>
      <c r="D49" s="10" t="s">
        <v>50</v>
      </c>
      <c r="E49" s="12"/>
      <c r="F49" s="13" t="s">
        <v>18</v>
      </c>
      <c r="G49" s="14"/>
      <c r="H49" s="14"/>
      <c r="I49" s="14"/>
      <c r="J49" s="13" t="s">
        <v>19</v>
      </c>
      <c r="K49" s="15" t="s">
        <v>20</v>
      </c>
    </row>
    <row r="50" spans="1:11" ht="26" customHeight="1" outlineLevel="1" x14ac:dyDescent="0.25">
      <c r="A50" s="10">
        <v>2</v>
      </c>
      <c r="B50" s="11" t="s">
        <v>71</v>
      </c>
      <c r="C50" s="12" t="s">
        <v>75</v>
      </c>
      <c r="D50" s="10" t="s">
        <v>50</v>
      </c>
      <c r="E50" s="12"/>
      <c r="F50" s="13" t="s">
        <v>18</v>
      </c>
      <c r="G50" s="14"/>
      <c r="H50" s="14"/>
      <c r="I50" s="14"/>
      <c r="J50" s="13" t="s">
        <v>19</v>
      </c>
      <c r="K50" s="15" t="s">
        <v>20</v>
      </c>
    </row>
    <row r="51" spans="1:11" ht="26" customHeight="1" outlineLevel="1" x14ac:dyDescent="0.25">
      <c r="A51" s="10">
        <v>3</v>
      </c>
      <c r="B51" s="11" t="s">
        <v>71</v>
      </c>
      <c r="C51" s="12" t="s">
        <v>76</v>
      </c>
      <c r="D51" s="10" t="s">
        <v>50</v>
      </c>
      <c r="E51" s="12"/>
      <c r="F51" s="13" t="s">
        <v>18</v>
      </c>
      <c r="G51" s="14"/>
      <c r="H51" s="14"/>
      <c r="I51" s="14"/>
      <c r="J51" s="13" t="s">
        <v>19</v>
      </c>
      <c r="K51" s="15" t="s">
        <v>20</v>
      </c>
    </row>
    <row r="52" spans="1:11" ht="26" customHeight="1" outlineLevel="1" x14ac:dyDescent="0.25">
      <c r="A52" s="10">
        <v>4</v>
      </c>
      <c r="B52" s="11" t="s">
        <v>71</v>
      </c>
      <c r="C52" s="12" t="s">
        <v>77</v>
      </c>
      <c r="D52" s="10" t="s">
        <v>50</v>
      </c>
      <c r="E52" s="12"/>
      <c r="F52" s="13" t="s">
        <v>18</v>
      </c>
      <c r="G52" s="14"/>
      <c r="H52" s="14"/>
      <c r="I52" s="14"/>
      <c r="J52" s="13" t="s">
        <v>19</v>
      </c>
      <c r="K52" s="15" t="s">
        <v>20</v>
      </c>
    </row>
    <row r="53" spans="1:11" ht="26" customHeight="1" outlineLevel="1" x14ac:dyDescent="0.25">
      <c r="A53" s="10">
        <v>5</v>
      </c>
      <c r="B53" s="11" t="s">
        <v>71</v>
      </c>
      <c r="C53" s="12" t="s">
        <v>78</v>
      </c>
      <c r="D53" s="10" t="s">
        <v>50</v>
      </c>
      <c r="E53" s="12"/>
      <c r="F53" s="13" t="s">
        <v>18</v>
      </c>
      <c r="G53" s="14"/>
      <c r="H53" s="14"/>
      <c r="I53" s="14"/>
      <c r="J53" s="13" t="s">
        <v>19</v>
      </c>
      <c r="K53" s="15" t="s">
        <v>20</v>
      </c>
    </row>
    <row r="54" spans="1:11" ht="26" customHeight="1" outlineLevel="1" x14ac:dyDescent="0.25">
      <c r="A54" s="10">
        <v>6</v>
      </c>
      <c r="B54" s="11" t="s">
        <v>71</v>
      </c>
      <c r="C54" s="12" t="s">
        <v>79</v>
      </c>
      <c r="D54" s="10" t="s">
        <v>50</v>
      </c>
      <c r="E54" s="12"/>
      <c r="F54" s="13" t="s">
        <v>18</v>
      </c>
      <c r="G54" s="14"/>
      <c r="H54" s="14"/>
      <c r="I54" s="14"/>
      <c r="J54" s="13" t="s">
        <v>19</v>
      </c>
      <c r="K54" s="15" t="s">
        <v>20</v>
      </c>
    </row>
    <row r="55" spans="1:11" ht="26" customHeight="1" outlineLevel="1" x14ac:dyDescent="0.25">
      <c r="A55" s="10">
        <v>7</v>
      </c>
      <c r="B55" s="11" t="s">
        <v>71</v>
      </c>
      <c r="C55" s="12" t="s">
        <v>80</v>
      </c>
      <c r="D55" s="10" t="s">
        <v>50</v>
      </c>
      <c r="E55" s="12"/>
      <c r="F55" s="13" t="s">
        <v>18</v>
      </c>
      <c r="G55" s="14"/>
      <c r="H55" s="14"/>
      <c r="I55" s="14"/>
      <c r="J55" s="13" t="s">
        <v>19</v>
      </c>
      <c r="K55" s="15" t="s">
        <v>20</v>
      </c>
    </row>
    <row r="56" spans="1:11" ht="26" customHeight="1" outlineLevel="1" x14ac:dyDescent="0.25">
      <c r="A56" s="10">
        <v>8</v>
      </c>
      <c r="B56" s="11" t="s">
        <v>71</v>
      </c>
      <c r="C56" s="12" t="s">
        <v>81</v>
      </c>
      <c r="D56" s="10" t="s">
        <v>50</v>
      </c>
      <c r="E56" s="12"/>
      <c r="F56" s="13" t="s">
        <v>18</v>
      </c>
      <c r="G56" s="14"/>
      <c r="H56" s="14"/>
      <c r="I56" s="14"/>
      <c r="J56" s="13" t="s">
        <v>19</v>
      </c>
      <c r="K56" s="15" t="s">
        <v>20</v>
      </c>
    </row>
    <row r="57" spans="1:11" ht="42" customHeight="1" x14ac:dyDescent="0.25">
      <c r="A57" s="6"/>
      <c r="B57" s="6" t="s">
        <v>82</v>
      </c>
      <c r="C57" s="7" t="s">
        <v>83</v>
      </c>
      <c r="D57" s="8" t="s">
        <v>50</v>
      </c>
      <c r="E57" s="9" t="s">
        <v>84</v>
      </c>
      <c r="F57" s="6"/>
      <c r="G57" s="6"/>
      <c r="H57" s="6"/>
      <c r="I57" s="6"/>
      <c r="J57" s="6"/>
      <c r="K57" s="6" t="s">
        <v>16</v>
      </c>
    </row>
    <row r="58" spans="1:11" ht="26" customHeight="1" outlineLevel="1" x14ac:dyDescent="0.25">
      <c r="A58" s="10">
        <v>1</v>
      </c>
      <c r="B58" s="11" t="s">
        <v>82</v>
      </c>
      <c r="C58" s="12" t="s">
        <v>85</v>
      </c>
      <c r="D58" s="10" t="s">
        <v>50</v>
      </c>
      <c r="E58" s="12"/>
      <c r="F58" s="13" t="s">
        <v>18</v>
      </c>
      <c r="G58" s="14"/>
      <c r="H58" s="14"/>
      <c r="I58" s="14"/>
      <c r="J58" s="13" t="s">
        <v>19</v>
      </c>
      <c r="K58" s="15" t="s">
        <v>20</v>
      </c>
    </row>
    <row r="59" spans="1:11" ht="26" customHeight="1" outlineLevel="1" x14ac:dyDescent="0.25">
      <c r="A59" s="10">
        <v>2</v>
      </c>
      <c r="B59" s="11" t="s">
        <v>82</v>
      </c>
      <c r="C59" s="12" t="s">
        <v>86</v>
      </c>
      <c r="D59" s="10" t="s">
        <v>50</v>
      </c>
      <c r="E59" s="12"/>
      <c r="F59" s="13" t="s">
        <v>18</v>
      </c>
      <c r="G59" s="14"/>
      <c r="H59" s="14"/>
      <c r="I59" s="14"/>
      <c r="J59" s="13" t="s">
        <v>19</v>
      </c>
      <c r="K59" s="15" t="s">
        <v>20</v>
      </c>
    </row>
    <row r="60" spans="1:11" ht="26" customHeight="1" outlineLevel="1" x14ac:dyDescent="0.25">
      <c r="A60" s="10">
        <v>3</v>
      </c>
      <c r="B60" s="11" t="s">
        <v>82</v>
      </c>
      <c r="C60" s="12" t="s">
        <v>87</v>
      </c>
      <c r="D60" s="10" t="s">
        <v>50</v>
      </c>
      <c r="E60" s="12"/>
      <c r="F60" s="13" t="s">
        <v>18</v>
      </c>
      <c r="G60" s="14"/>
      <c r="H60" s="14"/>
      <c r="I60" s="14"/>
      <c r="J60" s="13" t="s">
        <v>19</v>
      </c>
      <c r="K60" s="15" t="s">
        <v>20</v>
      </c>
    </row>
    <row r="61" spans="1:11" ht="26" customHeight="1" outlineLevel="1" x14ac:dyDescent="0.25">
      <c r="A61" s="10">
        <v>4</v>
      </c>
      <c r="B61" s="11" t="s">
        <v>82</v>
      </c>
      <c r="C61" s="12" t="s">
        <v>88</v>
      </c>
      <c r="D61" s="10" t="s">
        <v>50</v>
      </c>
      <c r="E61" s="12"/>
      <c r="F61" s="13" t="s">
        <v>18</v>
      </c>
      <c r="G61" s="14"/>
      <c r="H61" s="14"/>
      <c r="I61" s="14"/>
      <c r="J61" s="13" t="s">
        <v>19</v>
      </c>
      <c r="K61" s="15" t="s">
        <v>20</v>
      </c>
    </row>
    <row r="62" spans="1:11" ht="26" customHeight="1" outlineLevel="1" x14ac:dyDescent="0.25">
      <c r="A62" s="10">
        <v>5</v>
      </c>
      <c r="B62" s="11" t="s">
        <v>82</v>
      </c>
      <c r="C62" s="12" t="s">
        <v>89</v>
      </c>
      <c r="D62" s="10" t="s">
        <v>50</v>
      </c>
      <c r="E62" s="12"/>
      <c r="F62" s="13" t="s">
        <v>18</v>
      </c>
      <c r="G62" s="14"/>
      <c r="H62" s="14"/>
      <c r="I62" s="14"/>
      <c r="J62" s="13" t="s">
        <v>19</v>
      </c>
      <c r="K62" s="15" t="s">
        <v>20</v>
      </c>
    </row>
    <row r="63" spans="1:11" ht="26" customHeight="1" outlineLevel="1" x14ac:dyDescent="0.25">
      <c r="A63" s="10">
        <v>6</v>
      </c>
      <c r="B63" s="11" t="s">
        <v>82</v>
      </c>
      <c r="C63" s="12" t="s">
        <v>90</v>
      </c>
      <c r="D63" s="10" t="s">
        <v>50</v>
      </c>
      <c r="E63" s="12"/>
      <c r="F63" s="13" t="s">
        <v>18</v>
      </c>
      <c r="G63" s="14"/>
      <c r="H63" s="14"/>
      <c r="I63" s="14"/>
      <c r="J63" s="13" t="s">
        <v>19</v>
      </c>
      <c r="K63" s="15" t="s">
        <v>20</v>
      </c>
    </row>
    <row r="64" spans="1:11" ht="26" customHeight="1" outlineLevel="1" x14ac:dyDescent="0.25">
      <c r="A64" s="10">
        <v>7</v>
      </c>
      <c r="B64" s="11" t="s">
        <v>82</v>
      </c>
      <c r="C64" s="12" t="s">
        <v>91</v>
      </c>
      <c r="D64" s="10" t="s">
        <v>50</v>
      </c>
      <c r="E64" s="12"/>
      <c r="F64" s="13" t="s">
        <v>18</v>
      </c>
      <c r="G64" s="14"/>
      <c r="H64" s="14"/>
      <c r="I64" s="14"/>
      <c r="J64" s="13" t="s">
        <v>19</v>
      </c>
      <c r="K64" s="15" t="s">
        <v>20</v>
      </c>
    </row>
    <row r="65" spans="1:11" ht="26" customHeight="1" outlineLevel="1" x14ac:dyDescent="0.25">
      <c r="A65" s="10">
        <v>8</v>
      </c>
      <c r="B65" s="11" t="s">
        <v>82</v>
      </c>
      <c r="C65" s="12" t="s">
        <v>92</v>
      </c>
      <c r="D65" s="10" t="s">
        <v>50</v>
      </c>
      <c r="E65" s="12"/>
      <c r="F65" s="13" t="s">
        <v>18</v>
      </c>
      <c r="G65" s="14"/>
      <c r="H65" s="14"/>
      <c r="I65" s="14"/>
      <c r="J65" s="13" t="s">
        <v>19</v>
      </c>
      <c r="K65" s="15" t="s">
        <v>20</v>
      </c>
    </row>
    <row r="66" spans="1:11" ht="42" customHeight="1" x14ac:dyDescent="0.25">
      <c r="A66" s="6"/>
      <c r="B66" s="6" t="s">
        <v>93</v>
      </c>
      <c r="C66" s="7" t="s">
        <v>94</v>
      </c>
      <c r="D66" s="8" t="s">
        <v>14</v>
      </c>
      <c r="E66" s="9" t="s">
        <v>95</v>
      </c>
      <c r="F66" s="6"/>
      <c r="G66" s="6"/>
      <c r="H66" s="6"/>
      <c r="I66" s="6"/>
      <c r="J66" s="6"/>
      <c r="K66" s="6" t="s">
        <v>16</v>
      </c>
    </row>
    <row r="67" spans="1:11" ht="26" customHeight="1" outlineLevel="1" x14ac:dyDescent="0.25">
      <c r="A67" s="10">
        <v>1</v>
      </c>
      <c r="B67" s="11" t="s">
        <v>93</v>
      </c>
      <c r="C67" s="12" t="s">
        <v>96</v>
      </c>
      <c r="D67" s="10" t="s">
        <v>14</v>
      </c>
      <c r="E67" s="12"/>
      <c r="F67" s="13" t="s">
        <v>18</v>
      </c>
      <c r="G67" s="14"/>
      <c r="H67" s="14"/>
      <c r="I67" s="14"/>
      <c r="J67" s="13" t="s">
        <v>19</v>
      </c>
      <c r="K67" s="15" t="s">
        <v>20</v>
      </c>
    </row>
    <row r="68" spans="1:11" ht="26" customHeight="1" outlineLevel="1" x14ac:dyDescent="0.25">
      <c r="A68" s="10">
        <v>2</v>
      </c>
      <c r="B68" s="11" t="s">
        <v>93</v>
      </c>
      <c r="C68" s="12" t="s">
        <v>97</v>
      </c>
      <c r="D68" s="10" t="s">
        <v>14</v>
      </c>
      <c r="E68" s="12"/>
      <c r="F68" s="13" t="s">
        <v>18</v>
      </c>
      <c r="G68" s="14"/>
      <c r="H68" s="14"/>
      <c r="I68" s="14"/>
      <c r="J68" s="13" t="s">
        <v>19</v>
      </c>
      <c r="K68" s="15" t="s">
        <v>20</v>
      </c>
    </row>
    <row r="69" spans="1:11" ht="26" customHeight="1" outlineLevel="1" x14ac:dyDescent="0.25">
      <c r="A69" s="10">
        <v>3</v>
      </c>
      <c r="B69" s="11" t="s">
        <v>93</v>
      </c>
      <c r="C69" s="12" t="s">
        <v>98</v>
      </c>
      <c r="D69" s="10" t="s">
        <v>14</v>
      </c>
      <c r="E69" s="12"/>
      <c r="F69" s="13" t="s">
        <v>18</v>
      </c>
      <c r="G69" s="14"/>
      <c r="H69" s="14"/>
      <c r="I69" s="14"/>
      <c r="J69" s="13" t="s">
        <v>19</v>
      </c>
      <c r="K69" s="15" t="s">
        <v>20</v>
      </c>
    </row>
    <row r="70" spans="1:11" ht="26" customHeight="1" outlineLevel="1" x14ac:dyDescent="0.25">
      <c r="A70" s="10">
        <v>4</v>
      </c>
      <c r="B70" s="11" t="s">
        <v>93</v>
      </c>
      <c r="C70" s="12" t="s">
        <v>99</v>
      </c>
      <c r="D70" s="10" t="s">
        <v>14</v>
      </c>
      <c r="E70" s="12"/>
      <c r="F70" s="13" t="s">
        <v>18</v>
      </c>
      <c r="G70" s="14"/>
      <c r="H70" s="14"/>
      <c r="I70" s="14"/>
      <c r="J70" s="13" t="s">
        <v>19</v>
      </c>
      <c r="K70" s="15" t="s">
        <v>20</v>
      </c>
    </row>
    <row r="71" spans="1:11" ht="26" customHeight="1" outlineLevel="1" x14ac:dyDescent="0.25">
      <c r="A71" s="10">
        <v>5</v>
      </c>
      <c r="B71" s="11" t="s">
        <v>93</v>
      </c>
      <c r="C71" s="12" t="s">
        <v>100</v>
      </c>
      <c r="D71" s="10" t="s">
        <v>14</v>
      </c>
      <c r="E71" s="12"/>
      <c r="F71" s="13" t="s">
        <v>18</v>
      </c>
      <c r="G71" s="14"/>
      <c r="H71" s="14"/>
      <c r="I71" s="14"/>
      <c r="J71" s="13" t="s">
        <v>19</v>
      </c>
      <c r="K71" s="15" t="s">
        <v>20</v>
      </c>
    </row>
    <row r="72" spans="1:11" ht="26" customHeight="1" outlineLevel="1" x14ac:dyDescent="0.25">
      <c r="A72" s="10">
        <v>6</v>
      </c>
      <c r="B72" s="11" t="s">
        <v>93</v>
      </c>
      <c r="C72" s="12" t="s">
        <v>101</v>
      </c>
      <c r="D72" s="10" t="s">
        <v>14</v>
      </c>
      <c r="E72" s="12"/>
      <c r="F72" s="13" t="s">
        <v>18</v>
      </c>
      <c r="G72" s="14"/>
      <c r="H72" s="14"/>
      <c r="I72" s="14"/>
      <c r="J72" s="13" t="s">
        <v>19</v>
      </c>
      <c r="K72" s="15" t="s">
        <v>20</v>
      </c>
    </row>
    <row r="73" spans="1:11" ht="26" customHeight="1" outlineLevel="1" x14ac:dyDescent="0.25">
      <c r="A73" s="10">
        <v>7</v>
      </c>
      <c r="B73" s="11" t="s">
        <v>93</v>
      </c>
      <c r="C73" s="12" t="s">
        <v>102</v>
      </c>
      <c r="D73" s="10" t="s">
        <v>14</v>
      </c>
      <c r="E73" s="12"/>
      <c r="F73" s="13" t="s">
        <v>18</v>
      </c>
      <c r="G73" s="14"/>
      <c r="H73" s="14"/>
      <c r="I73" s="14"/>
      <c r="J73" s="13" t="s">
        <v>19</v>
      </c>
      <c r="K73" s="15" t="s">
        <v>20</v>
      </c>
    </row>
    <row r="74" spans="1:11" ht="26" customHeight="1" outlineLevel="1" x14ac:dyDescent="0.25">
      <c r="A74" s="10">
        <v>8</v>
      </c>
      <c r="B74" s="11" t="s">
        <v>93</v>
      </c>
      <c r="C74" s="12" t="s">
        <v>103</v>
      </c>
      <c r="D74" s="10" t="s">
        <v>14</v>
      </c>
      <c r="E74" s="12"/>
      <c r="F74" s="13" t="s">
        <v>18</v>
      </c>
      <c r="G74" s="14"/>
      <c r="H74" s="14"/>
      <c r="I74" s="14"/>
      <c r="J74" s="13" t="s">
        <v>19</v>
      </c>
      <c r="K74" s="15" t="s">
        <v>20</v>
      </c>
    </row>
    <row r="75" spans="1:11" ht="42" customHeight="1" x14ac:dyDescent="0.25">
      <c r="A75" s="6"/>
      <c r="B75" s="6" t="s">
        <v>104</v>
      </c>
      <c r="C75" s="7" t="s">
        <v>105</v>
      </c>
      <c r="D75" s="8" t="s">
        <v>106</v>
      </c>
      <c r="E75" s="9" t="s">
        <v>107</v>
      </c>
      <c r="F75" s="6"/>
      <c r="G75" s="6"/>
      <c r="H75" s="6"/>
      <c r="I75" s="6"/>
      <c r="J75" s="6"/>
      <c r="K75" s="6" t="s">
        <v>16</v>
      </c>
    </row>
    <row r="76" spans="1:11" ht="26" customHeight="1" outlineLevel="1" x14ac:dyDescent="0.25">
      <c r="A76" s="10">
        <v>1</v>
      </c>
      <c r="B76" s="11" t="s">
        <v>104</v>
      </c>
      <c r="C76" s="12" t="s">
        <v>108</v>
      </c>
      <c r="D76" s="10" t="s">
        <v>106</v>
      </c>
      <c r="E76" s="12"/>
      <c r="F76" s="13" t="s">
        <v>18</v>
      </c>
      <c r="G76" s="14"/>
      <c r="H76" s="14"/>
      <c r="I76" s="14"/>
      <c r="J76" s="13" t="s">
        <v>19</v>
      </c>
      <c r="K76" s="15" t="s">
        <v>20</v>
      </c>
    </row>
    <row r="77" spans="1:11" ht="26" customHeight="1" outlineLevel="1" x14ac:dyDescent="0.25">
      <c r="A77" s="10">
        <v>2</v>
      </c>
      <c r="B77" s="11" t="s">
        <v>104</v>
      </c>
      <c r="C77" s="12" t="s">
        <v>109</v>
      </c>
      <c r="D77" s="10" t="s">
        <v>106</v>
      </c>
      <c r="E77" s="12"/>
      <c r="F77" s="13" t="s">
        <v>18</v>
      </c>
      <c r="G77" s="14"/>
      <c r="H77" s="14"/>
      <c r="I77" s="14"/>
      <c r="J77" s="13" t="s">
        <v>19</v>
      </c>
      <c r="K77" s="15" t="s">
        <v>20</v>
      </c>
    </row>
    <row r="78" spans="1:11" ht="26" customHeight="1" outlineLevel="1" x14ac:dyDescent="0.25">
      <c r="A78" s="10">
        <v>3</v>
      </c>
      <c r="B78" s="11" t="s">
        <v>104</v>
      </c>
      <c r="C78" s="12" t="s">
        <v>110</v>
      </c>
      <c r="D78" s="10" t="s">
        <v>106</v>
      </c>
      <c r="E78" s="12"/>
      <c r="F78" s="13" t="s">
        <v>18</v>
      </c>
      <c r="G78" s="14"/>
      <c r="H78" s="14"/>
      <c r="I78" s="14"/>
      <c r="J78" s="13" t="s">
        <v>19</v>
      </c>
      <c r="K78" s="15" t="s">
        <v>20</v>
      </c>
    </row>
    <row r="79" spans="1:11" ht="26" customHeight="1" outlineLevel="1" x14ac:dyDescent="0.25">
      <c r="A79" s="10">
        <v>4</v>
      </c>
      <c r="B79" s="11" t="s">
        <v>104</v>
      </c>
      <c r="C79" s="12" t="s">
        <v>111</v>
      </c>
      <c r="D79" s="10" t="s">
        <v>106</v>
      </c>
      <c r="E79" s="12"/>
      <c r="F79" s="13" t="s">
        <v>18</v>
      </c>
      <c r="G79" s="14"/>
      <c r="H79" s="14"/>
      <c r="I79" s="14"/>
      <c r="J79" s="13" t="s">
        <v>19</v>
      </c>
      <c r="K79" s="15" t="s">
        <v>20</v>
      </c>
    </row>
    <row r="80" spans="1:11" ht="26" customHeight="1" outlineLevel="1" x14ac:dyDescent="0.25">
      <c r="A80" s="10">
        <v>5</v>
      </c>
      <c r="B80" s="11" t="s">
        <v>104</v>
      </c>
      <c r="C80" s="12" t="s">
        <v>112</v>
      </c>
      <c r="D80" s="10" t="s">
        <v>106</v>
      </c>
      <c r="E80" s="12"/>
      <c r="F80" s="13" t="s">
        <v>18</v>
      </c>
      <c r="G80" s="14"/>
      <c r="H80" s="14"/>
      <c r="I80" s="14"/>
      <c r="J80" s="13" t="s">
        <v>19</v>
      </c>
      <c r="K80" s="15" t="s">
        <v>20</v>
      </c>
    </row>
    <row r="81" spans="1:11" ht="26" customHeight="1" outlineLevel="1" x14ac:dyDescent="0.25">
      <c r="A81" s="10">
        <v>6</v>
      </c>
      <c r="B81" s="11" t="s">
        <v>104</v>
      </c>
      <c r="C81" s="12" t="s">
        <v>113</v>
      </c>
      <c r="D81" s="10" t="s">
        <v>106</v>
      </c>
      <c r="E81" s="12"/>
      <c r="F81" s="13" t="s">
        <v>18</v>
      </c>
      <c r="G81" s="14"/>
      <c r="H81" s="14"/>
      <c r="I81" s="14"/>
      <c r="J81" s="13" t="s">
        <v>19</v>
      </c>
      <c r="K81" s="15" t="s">
        <v>20</v>
      </c>
    </row>
    <row r="82" spans="1:11" ht="42" customHeight="1" x14ac:dyDescent="0.25">
      <c r="A82" s="6"/>
      <c r="B82" s="6" t="s">
        <v>114</v>
      </c>
      <c r="C82" s="7" t="s">
        <v>115</v>
      </c>
      <c r="D82" s="8" t="s">
        <v>50</v>
      </c>
      <c r="E82" s="9" t="s">
        <v>116</v>
      </c>
      <c r="F82" s="6"/>
      <c r="G82" s="6"/>
      <c r="H82" s="6"/>
      <c r="I82" s="6"/>
      <c r="J82" s="6"/>
      <c r="K82" s="6" t="s">
        <v>16</v>
      </c>
    </row>
    <row r="83" spans="1:11" ht="26" customHeight="1" outlineLevel="1" x14ac:dyDescent="0.25">
      <c r="A83" s="10">
        <v>1</v>
      </c>
      <c r="B83" s="11" t="s">
        <v>114</v>
      </c>
      <c r="C83" s="12" t="s">
        <v>117</v>
      </c>
      <c r="D83" s="10" t="s">
        <v>50</v>
      </c>
      <c r="E83" s="12"/>
      <c r="F83" s="13" t="s">
        <v>18</v>
      </c>
      <c r="G83" s="14"/>
      <c r="H83" s="14"/>
      <c r="I83" s="14"/>
      <c r="J83" s="13" t="s">
        <v>19</v>
      </c>
      <c r="K83" s="15" t="s">
        <v>20</v>
      </c>
    </row>
    <row r="84" spans="1:11" ht="26" customHeight="1" outlineLevel="1" x14ac:dyDescent="0.25">
      <c r="A84" s="10">
        <v>2</v>
      </c>
      <c r="B84" s="11" t="s">
        <v>114</v>
      </c>
      <c r="C84" s="12" t="s">
        <v>118</v>
      </c>
      <c r="D84" s="10" t="s">
        <v>50</v>
      </c>
      <c r="E84" s="12"/>
      <c r="F84" s="13" t="s">
        <v>18</v>
      </c>
      <c r="G84" s="14"/>
      <c r="H84" s="14"/>
      <c r="I84" s="14"/>
      <c r="J84" s="13" t="s">
        <v>19</v>
      </c>
      <c r="K84" s="15" t="s">
        <v>20</v>
      </c>
    </row>
    <row r="85" spans="1:11" ht="26" customHeight="1" outlineLevel="1" x14ac:dyDescent="0.25">
      <c r="A85" s="10">
        <v>3</v>
      </c>
      <c r="B85" s="11" t="s">
        <v>114</v>
      </c>
      <c r="C85" s="12" t="s">
        <v>119</v>
      </c>
      <c r="D85" s="10" t="s">
        <v>50</v>
      </c>
      <c r="E85" s="12"/>
      <c r="F85" s="13" t="s">
        <v>18</v>
      </c>
      <c r="G85" s="14"/>
      <c r="H85" s="14"/>
      <c r="I85" s="14"/>
      <c r="J85" s="13" t="s">
        <v>19</v>
      </c>
      <c r="K85" s="15" t="s">
        <v>20</v>
      </c>
    </row>
    <row r="86" spans="1:11" ht="26" customHeight="1" outlineLevel="1" x14ac:dyDescent="0.25">
      <c r="A86" s="10">
        <v>4</v>
      </c>
      <c r="B86" s="11" t="s">
        <v>114</v>
      </c>
      <c r="C86" s="12" t="s">
        <v>120</v>
      </c>
      <c r="D86" s="10" t="s">
        <v>50</v>
      </c>
      <c r="E86" s="12"/>
      <c r="F86" s="13" t="s">
        <v>18</v>
      </c>
      <c r="G86" s="14"/>
      <c r="H86" s="14"/>
      <c r="I86" s="14"/>
      <c r="J86" s="13" t="s">
        <v>19</v>
      </c>
      <c r="K86" s="15" t="s">
        <v>20</v>
      </c>
    </row>
    <row r="87" spans="1:11" ht="26" customHeight="1" outlineLevel="1" x14ac:dyDescent="0.25">
      <c r="A87" s="10">
        <v>5</v>
      </c>
      <c r="B87" s="11" t="s">
        <v>114</v>
      </c>
      <c r="C87" s="12" t="s">
        <v>121</v>
      </c>
      <c r="D87" s="10" t="s">
        <v>50</v>
      </c>
      <c r="E87" s="12"/>
      <c r="F87" s="13" t="s">
        <v>18</v>
      </c>
      <c r="G87" s="14"/>
      <c r="H87" s="14"/>
      <c r="I87" s="14"/>
      <c r="J87" s="13" t="s">
        <v>19</v>
      </c>
      <c r="K87" s="15" t="s">
        <v>20</v>
      </c>
    </row>
    <row r="88" spans="1:11" ht="26" customHeight="1" outlineLevel="1" x14ac:dyDescent="0.25">
      <c r="A88" s="10">
        <v>6</v>
      </c>
      <c r="B88" s="11" t="s">
        <v>114</v>
      </c>
      <c r="C88" s="12" t="s">
        <v>122</v>
      </c>
      <c r="D88" s="10" t="s">
        <v>50</v>
      </c>
      <c r="E88" s="12"/>
      <c r="F88" s="13" t="s">
        <v>18</v>
      </c>
      <c r="G88" s="14"/>
      <c r="H88" s="14"/>
      <c r="I88" s="14"/>
      <c r="J88" s="13" t="s">
        <v>19</v>
      </c>
      <c r="K88" s="15" t="s">
        <v>20</v>
      </c>
    </row>
    <row r="89" spans="1:11" ht="26" customHeight="1" outlineLevel="1" x14ac:dyDescent="0.25">
      <c r="A89" s="10">
        <v>7</v>
      </c>
      <c r="B89" s="11" t="s">
        <v>114</v>
      </c>
      <c r="C89" s="12" t="s">
        <v>123</v>
      </c>
      <c r="D89" s="10" t="s">
        <v>50</v>
      </c>
      <c r="E89" s="12"/>
      <c r="F89" s="13" t="s">
        <v>18</v>
      </c>
      <c r="G89" s="14"/>
      <c r="H89" s="14"/>
      <c r="I89" s="14"/>
      <c r="J89" s="13" t="s">
        <v>19</v>
      </c>
      <c r="K89" s="15" t="s">
        <v>20</v>
      </c>
    </row>
    <row r="90" spans="1:11" ht="26" customHeight="1" outlineLevel="1" x14ac:dyDescent="0.25">
      <c r="A90" s="10">
        <v>8</v>
      </c>
      <c r="B90" s="11" t="s">
        <v>114</v>
      </c>
      <c r="C90" s="12" t="s">
        <v>124</v>
      </c>
      <c r="D90" s="10" t="s">
        <v>50</v>
      </c>
      <c r="E90" s="12"/>
      <c r="F90" s="13" t="s">
        <v>18</v>
      </c>
      <c r="G90" s="14"/>
      <c r="H90" s="14"/>
      <c r="I90" s="14"/>
      <c r="J90" s="13" t="s">
        <v>19</v>
      </c>
      <c r="K90" s="15" t="s">
        <v>20</v>
      </c>
    </row>
    <row r="91" spans="1:11" ht="42" customHeight="1" x14ac:dyDescent="0.25">
      <c r="A91" s="6"/>
      <c r="B91" s="6" t="s">
        <v>125</v>
      </c>
      <c r="C91" s="7" t="s">
        <v>126</v>
      </c>
      <c r="D91" s="8" t="s">
        <v>106</v>
      </c>
      <c r="E91" s="9" t="s">
        <v>127</v>
      </c>
      <c r="F91" s="6"/>
      <c r="G91" s="6"/>
      <c r="H91" s="6"/>
      <c r="I91" s="6"/>
      <c r="J91" s="6"/>
      <c r="K91" s="6" t="s">
        <v>16</v>
      </c>
    </row>
    <row r="92" spans="1:11" ht="26" customHeight="1" outlineLevel="1" x14ac:dyDescent="0.25">
      <c r="A92" s="10">
        <v>1</v>
      </c>
      <c r="B92" s="11" t="s">
        <v>125</v>
      </c>
      <c r="C92" s="12" t="s">
        <v>128</v>
      </c>
      <c r="D92" s="10" t="s">
        <v>106</v>
      </c>
      <c r="E92" s="12"/>
      <c r="F92" s="13" t="s">
        <v>18</v>
      </c>
      <c r="G92" s="14"/>
      <c r="H92" s="14"/>
      <c r="I92" s="14"/>
      <c r="J92" s="13" t="s">
        <v>19</v>
      </c>
      <c r="K92" s="15" t="s">
        <v>20</v>
      </c>
    </row>
    <row r="93" spans="1:11" ht="26" customHeight="1" outlineLevel="1" x14ac:dyDescent="0.25">
      <c r="A93" s="10">
        <v>2</v>
      </c>
      <c r="B93" s="11" t="s">
        <v>125</v>
      </c>
      <c r="C93" s="12" t="s">
        <v>129</v>
      </c>
      <c r="D93" s="10" t="s">
        <v>106</v>
      </c>
      <c r="E93" s="12"/>
      <c r="F93" s="13" t="s">
        <v>18</v>
      </c>
      <c r="G93" s="14"/>
      <c r="H93" s="14"/>
      <c r="I93" s="14"/>
      <c r="J93" s="13" t="s">
        <v>19</v>
      </c>
      <c r="K93" s="15" t="s">
        <v>20</v>
      </c>
    </row>
    <row r="94" spans="1:11" ht="26" customHeight="1" outlineLevel="1" x14ac:dyDescent="0.25">
      <c r="A94" s="10">
        <v>3</v>
      </c>
      <c r="B94" s="11" t="s">
        <v>125</v>
      </c>
      <c r="C94" s="12" t="s">
        <v>130</v>
      </c>
      <c r="D94" s="10" t="s">
        <v>106</v>
      </c>
      <c r="E94" s="12"/>
      <c r="F94" s="13" t="s">
        <v>18</v>
      </c>
      <c r="G94" s="14"/>
      <c r="H94" s="14"/>
      <c r="I94" s="14"/>
      <c r="J94" s="13" t="s">
        <v>19</v>
      </c>
      <c r="K94" s="15" t="s">
        <v>20</v>
      </c>
    </row>
    <row r="95" spans="1:11" ht="26" customHeight="1" outlineLevel="1" x14ac:dyDescent="0.25">
      <c r="A95" s="10">
        <v>4</v>
      </c>
      <c r="B95" s="11" t="s">
        <v>125</v>
      </c>
      <c r="C95" s="12" t="s">
        <v>131</v>
      </c>
      <c r="D95" s="10" t="s">
        <v>106</v>
      </c>
      <c r="E95" s="12"/>
      <c r="F95" s="13" t="s">
        <v>18</v>
      </c>
      <c r="G95" s="14"/>
      <c r="H95" s="14"/>
      <c r="I95" s="14"/>
      <c r="J95" s="13" t="s">
        <v>19</v>
      </c>
      <c r="K95" s="15" t="s">
        <v>20</v>
      </c>
    </row>
    <row r="96" spans="1:11" ht="26" customHeight="1" outlineLevel="1" x14ac:dyDescent="0.25">
      <c r="A96" s="10">
        <v>5</v>
      </c>
      <c r="B96" s="11" t="s">
        <v>125</v>
      </c>
      <c r="C96" s="12" t="s">
        <v>132</v>
      </c>
      <c r="D96" s="10" t="s">
        <v>106</v>
      </c>
      <c r="E96" s="12"/>
      <c r="F96" s="13" t="s">
        <v>18</v>
      </c>
      <c r="G96" s="14"/>
      <c r="H96" s="14"/>
      <c r="I96" s="14"/>
      <c r="J96" s="13" t="s">
        <v>19</v>
      </c>
      <c r="K96" s="15" t="s">
        <v>20</v>
      </c>
    </row>
    <row r="97" spans="1:11" ht="26" customHeight="1" outlineLevel="1" x14ac:dyDescent="0.25">
      <c r="A97" s="10">
        <v>6</v>
      </c>
      <c r="B97" s="11" t="s">
        <v>125</v>
      </c>
      <c r="C97" s="12" t="s">
        <v>133</v>
      </c>
      <c r="D97" s="10" t="s">
        <v>106</v>
      </c>
      <c r="E97" s="12"/>
      <c r="F97" s="13" t="s">
        <v>18</v>
      </c>
      <c r="G97" s="14"/>
      <c r="H97" s="14"/>
      <c r="I97" s="14"/>
      <c r="J97" s="13" t="s">
        <v>19</v>
      </c>
      <c r="K97" s="15" t="s">
        <v>20</v>
      </c>
    </row>
    <row r="98" spans="1:11" ht="42" customHeight="1" x14ac:dyDescent="0.25">
      <c r="A98" s="6"/>
      <c r="B98" s="6" t="s">
        <v>134</v>
      </c>
      <c r="C98" s="7" t="s">
        <v>135</v>
      </c>
      <c r="D98" s="8" t="s">
        <v>106</v>
      </c>
      <c r="E98" s="9" t="s">
        <v>136</v>
      </c>
      <c r="F98" s="6"/>
      <c r="G98" s="6"/>
      <c r="H98" s="6"/>
      <c r="I98" s="6"/>
      <c r="J98" s="6"/>
      <c r="K98" s="6" t="s">
        <v>16</v>
      </c>
    </row>
    <row r="99" spans="1:11" ht="26" customHeight="1" outlineLevel="1" x14ac:dyDescent="0.25">
      <c r="A99" s="10">
        <v>1</v>
      </c>
      <c r="B99" s="11" t="s">
        <v>134</v>
      </c>
      <c r="C99" s="12" t="s">
        <v>137</v>
      </c>
      <c r="D99" s="10" t="s">
        <v>106</v>
      </c>
      <c r="E99" s="12"/>
      <c r="F99" s="13" t="s">
        <v>18</v>
      </c>
      <c r="G99" s="14"/>
      <c r="H99" s="14"/>
      <c r="I99" s="14"/>
      <c r="J99" s="13" t="s">
        <v>19</v>
      </c>
      <c r="K99" s="15" t="s">
        <v>20</v>
      </c>
    </row>
    <row r="100" spans="1:11" ht="26" customHeight="1" outlineLevel="1" x14ac:dyDescent="0.25">
      <c r="A100" s="10">
        <v>2</v>
      </c>
      <c r="B100" s="11" t="s">
        <v>134</v>
      </c>
      <c r="C100" s="12" t="s">
        <v>138</v>
      </c>
      <c r="D100" s="10" t="s">
        <v>106</v>
      </c>
      <c r="E100" s="12"/>
      <c r="F100" s="13" t="s">
        <v>18</v>
      </c>
      <c r="G100" s="14"/>
      <c r="H100" s="14"/>
      <c r="I100" s="14"/>
      <c r="J100" s="13" t="s">
        <v>19</v>
      </c>
      <c r="K100" s="15" t="s">
        <v>20</v>
      </c>
    </row>
    <row r="101" spans="1:11" ht="26" customHeight="1" outlineLevel="1" x14ac:dyDescent="0.25">
      <c r="A101" s="10">
        <v>3</v>
      </c>
      <c r="B101" s="11" t="s">
        <v>134</v>
      </c>
      <c r="C101" s="12" t="s">
        <v>139</v>
      </c>
      <c r="D101" s="10" t="s">
        <v>106</v>
      </c>
      <c r="E101" s="12"/>
      <c r="F101" s="13" t="s">
        <v>18</v>
      </c>
      <c r="G101" s="14"/>
      <c r="H101" s="14"/>
      <c r="I101" s="14"/>
      <c r="J101" s="13" t="s">
        <v>19</v>
      </c>
      <c r="K101" s="15" t="s">
        <v>20</v>
      </c>
    </row>
    <row r="102" spans="1:11" ht="26" customHeight="1" outlineLevel="1" x14ac:dyDescent="0.25">
      <c r="A102" s="10">
        <v>4</v>
      </c>
      <c r="B102" s="11" t="s">
        <v>134</v>
      </c>
      <c r="C102" s="12" t="s">
        <v>140</v>
      </c>
      <c r="D102" s="10" t="s">
        <v>106</v>
      </c>
      <c r="E102" s="12"/>
      <c r="F102" s="13" t="s">
        <v>18</v>
      </c>
      <c r="G102" s="14"/>
      <c r="H102" s="14"/>
      <c r="I102" s="14"/>
      <c r="J102" s="13" t="s">
        <v>19</v>
      </c>
      <c r="K102" s="15" t="s">
        <v>20</v>
      </c>
    </row>
    <row r="103" spans="1:11" ht="26" customHeight="1" outlineLevel="1" x14ac:dyDescent="0.25">
      <c r="A103" s="10">
        <v>5</v>
      </c>
      <c r="B103" s="11" t="s">
        <v>134</v>
      </c>
      <c r="C103" s="12" t="s">
        <v>141</v>
      </c>
      <c r="D103" s="10" t="s">
        <v>106</v>
      </c>
      <c r="E103" s="12"/>
      <c r="F103" s="13" t="s">
        <v>18</v>
      </c>
      <c r="G103" s="14"/>
      <c r="H103" s="14"/>
      <c r="I103" s="14"/>
      <c r="J103" s="13" t="s">
        <v>19</v>
      </c>
      <c r="K103" s="15" t="s">
        <v>20</v>
      </c>
    </row>
    <row r="104" spans="1:11" ht="26" customHeight="1" outlineLevel="1" x14ac:dyDescent="0.25">
      <c r="A104" s="10">
        <v>6</v>
      </c>
      <c r="B104" s="11" t="s">
        <v>134</v>
      </c>
      <c r="C104" s="12" t="s">
        <v>142</v>
      </c>
      <c r="D104" s="10" t="s">
        <v>106</v>
      </c>
      <c r="E104" s="12"/>
      <c r="F104" s="13" t="s">
        <v>18</v>
      </c>
      <c r="G104" s="14"/>
      <c r="H104" s="14"/>
      <c r="I104" s="14"/>
      <c r="J104" s="13" t="s">
        <v>19</v>
      </c>
      <c r="K104" s="15" t="s">
        <v>20</v>
      </c>
    </row>
    <row r="105" spans="1:11" ht="42" customHeight="1" x14ac:dyDescent="0.25">
      <c r="A105" s="6"/>
      <c r="B105" s="6" t="s">
        <v>143</v>
      </c>
      <c r="C105" s="7" t="s">
        <v>144</v>
      </c>
      <c r="D105" s="8" t="s">
        <v>106</v>
      </c>
      <c r="E105" s="9" t="s">
        <v>145</v>
      </c>
      <c r="F105" s="6"/>
      <c r="G105" s="6"/>
      <c r="H105" s="6"/>
      <c r="I105" s="6"/>
      <c r="J105" s="6"/>
      <c r="K105" s="6" t="s">
        <v>16</v>
      </c>
    </row>
    <row r="106" spans="1:11" ht="26" customHeight="1" outlineLevel="1" x14ac:dyDescent="0.25">
      <c r="A106" s="10">
        <v>1</v>
      </c>
      <c r="B106" s="11" t="s">
        <v>143</v>
      </c>
      <c r="C106" s="12" t="s">
        <v>146</v>
      </c>
      <c r="D106" s="10" t="s">
        <v>106</v>
      </c>
      <c r="E106" s="12"/>
      <c r="F106" s="13" t="s">
        <v>18</v>
      </c>
      <c r="G106" s="14"/>
      <c r="H106" s="14"/>
      <c r="I106" s="14"/>
      <c r="J106" s="13" t="s">
        <v>19</v>
      </c>
      <c r="K106" s="15" t="s">
        <v>20</v>
      </c>
    </row>
    <row r="107" spans="1:11" ht="26" customHeight="1" outlineLevel="1" x14ac:dyDescent="0.25">
      <c r="A107" s="10">
        <v>2</v>
      </c>
      <c r="B107" s="11" t="s">
        <v>143</v>
      </c>
      <c r="C107" s="12" t="s">
        <v>147</v>
      </c>
      <c r="D107" s="10" t="s">
        <v>106</v>
      </c>
      <c r="E107" s="12"/>
      <c r="F107" s="13" t="s">
        <v>18</v>
      </c>
      <c r="G107" s="14"/>
      <c r="H107" s="14"/>
      <c r="I107" s="14"/>
      <c r="J107" s="13" t="s">
        <v>19</v>
      </c>
      <c r="K107" s="15" t="s">
        <v>20</v>
      </c>
    </row>
    <row r="108" spans="1:11" ht="26" customHeight="1" outlineLevel="1" x14ac:dyDescent="0.25">
      <c r="A108" s="10">
        <v>3</v>
      </c>
      <c r="B108" s="11" t="s">
        <v>143</v>
      </c>
      <c r="C108" s="12" t="s">
        <v>148</v>
      </c>
      <c r="D108" s="10" t="s">
        <v>106</v>
      </c>
      <c r="E108" s="12"/>
      <c r="F108" s="13" t="s">
        <v>18</v>
      </c>
      <c r="G108" s="14"/>
      <c r="H108" s="14"/>
      <c r="I108" s="14"/>
      <c r="J108" s="13" t="s">
        <v>19</v>
      </c>
      <c r="K108" s="15" t="s">
        <v>20</v>
      </c>
    </row>
    <row r="109" spans="1:11" ht="26" customHeight="1" outlineLevel="1" x14ac:dyDescent="0.25">
      <c r="A109" s="10">
        <v>4</v>
      </c>
      <c r="B109" s="11" t="s">
        <v>143</v>
      </c>
      <c r="C109" s="12" t="s">
        <v>149</v>
      </c>
      <c r="D109" s="10" t="s">
        <v>106</v>
      </c>
      <c r="E109" s="12"/>
      <c r="F109" s="13" t="s">
        <v>18</v>
      </c>
      <c r="G109" s="14"/>
      <c r="H109" s="14"/>
      <c r="I109" s="14"/>
      <c r="J109" s="13" t="s">
        <v>19</v>
      </c>
      <c r="K109" s="15" t="s">
        <v>20</v>
      </c>
    </row>
    <row r="110" spans="1:11" ht="26" customHeight="1" outlineLevel="1" x14ac:dyDescent="0.25">
      <c r="A110" s="10">
        <v>5</v>
      </c>
      <c r="B110" s="11" t="s">
        <v>143</v>
      </c>
      <c r="C110" s="12" t="s">
        <v>150</v>
      </c>
      <c r="D110" s="10" t="s">
        <v>106</v>
      </c>
      <c r="E110" s="12"/>
      <c r="F110" s="13" t="s">
        <v>18</v>
      </c>
      <c r="G110" s="14"/>
      <c r="H110" s="14"/>
      <c r="I110" s="14"/>
      <c r="J110" s="13" t="s">
        <v>19</v>
      </c>
      <c r="K110" s="15" t="s">
        <v>20</v>
      </c>
    </row>
    <row r="111" spans="1:11" ht="42" customHeight="1" x14ac:dyDescent="0.25">
      <c r="A111" s="6"/>
      <c r="B111" s="6" t="s">
        <v>151</v>
      </c>
      <c r="C111" s="7" t="s">
        <v>152</v>
      </c>
      <c r="D111" s="8" t="s">
        <v>50</v>
      </c>
      <c r="E111" s="9" t="s">
        <v>153</v>
      </c>
      <c r="F111" s="6"/>
      <c r="G111" s="6"/>
      <c r="H111" s="6"/>
      <c r="I111" s="6"/>
      <c r="J111" s="6"/>
      <c r="K111" s="6" t="s">
        <v>16</v>
      </c>
    </row>
    <row r="112" spans="1:11" ht="26" customHeight="1" outlineLevel="1" x14ac:dyDescent="0.25">
      <c r="A112" s="10">
        <v>1</v>
      </c>
      <c r="B112" s="11" t="s">
        <v>151</v>
      </c>
      <c r="C112" s="12" t="s">
        <v>154</v>
      </c>
      <c r="D112" s="10" t="s">
        <v>50</v>
      </c>
      <c r="E112" s="12"/>
      <c r="F112" s="13" t="s">
        <v>18</v>
      </c>
      <c r="G112" s="14"/>
      <c r="H112" s="14"/>
      <c r="I112" s="14"/>
      <c r="J112" s="13" t="s">
        <v>19</v>
      </c>
      <c r="K112" s="15" t="s">
        <v>20</v>
      </c>
    </row>
    <row r="113" spans="1:11" ht="26" customHeight="1" outlineLevel="1" x14ac:dyDescent="0.25">
      <c r="A113" s="10">
        <v>2</v>
      </c>
      <c r="B113" s="11" t="s">
        <v>151</v>
      </c>
      <c r="C113" s="12" t="s">
        <v>155</v>
      </c>
      <c r="D113" s="10" t="s">
        <v>50</v>
      </c>
      <c r="E113" s="12"/>
      <c r="F113" s="13" t="s">
        <v>18</v>
      </c>
      <c r="G113" s="14"/>
      <c r="H113" s="14"/>
      <c r="I113" s="14"/>
      <c r="J113" s="13" t="s">
        <v>19</v>
      </c>
      <c r="K113" s="15" t="s">
        <v>20</v>
      </c>
    </row>
    <row r="114" spans="1:11" ht="26" customHeight="1" outlineLevel="1" x14ac:dyDescent="0.25">
      <c r="A114" s="10">
        <v>3</v>
      </c>
      <c r="B114" s="11" t="s">
        <v>151</v>
      </c>
      <c r="C114" s="12" t="s">
        <v>156</v>
      </c>
      <c r="D114" s="10" t="s">
        <v>50</v>
      </c>
      <c r="E114" s="12"/>
      <c r="F114" s="13" t="s">
        <v>18</v>
      </c>
      <c r="G114" s="14"/>
      <c r="H114" s="14"/>
      <c r="I114" s="14"/>
      <c r="J114" s="13" t="s">
        <v>19</v>
      </c>
      <c r="K114" s="15" t="s">
        <v>20</v>
      </c>
    </row>
    <row r="115" spans="1:11" ht="26" customHeight="1" outlineLevel="1" x14ac:dyDescent="0.25">
      <c r="A115" s="10">
        <v>4</v>
      </c>
      <c r="B115" s="11" t="s">
        <v>151</v>
      </c>
      <c r="C115" s="12" t="s">
        <v>157</v>
      </c>
      <c r="D115" s="10" t="s">
        <v>50</v>
      </c>
      <c r="E115" s="12"/>
      <c r="F115" s="13" t="s">
        <v>18</v>
      </c>
      <c r="G115" s="14"/>
      <c r="H115" s="14"/>
      <c r="I115" s="14"/>
      <c r="J115" s="13" t="s">
        <v>19</v>
      </c>
      <c r="K115" s="15" t="s">
        <v>20</v>
      </c>
    </row>
    <row r="116" spans="1:11" ht="26" customHeight="1" outlineLevel="1" x14ac:dyDescent="0.25">
      <c r="A116" s="10">
        <v>5</v>
      </c>
      <c r="B116" s="11" t="s">
        <v>151</v>
      </c>
      <c r="C116" s="12" t="s">
        <v>158</v>
      </c>
      <c r="D116" s="10" t="s">
        <v>50</v>
      </c>
      <c r="E116" s="12"/>
      <c r="F116" s="13" t="s">
        <v>18</v>
      </c>
      <c r="G116" s="14"/>
      <c r="H116" s="14"/>
      <c r="I116" s="14"/>
      <c r="J116" s="13" t="s">
        <v>19</v>
      </c>
      <c r="K116" s="15" t="s">
        <v>20</v>
      </c>
    </row>
    <row r="117" spans="1:11" ht="42" customHeight="1" x14ac:dyDescent="0.25">
      <c r="A117" s="6"/>
      <c r="B117" s="6" t="s">
        <v>159</v>
      </c>
      <c r="C117" s="7" t="s">
        <v>160</v>
      </c>
      <c r="D117" s="8" t="s">
        <v>106</v>
      </c>
      <c r="E117" s="9" t="s">
        <v>161</v>
      </c>
      <c r="F117" s="6"/>
      <c r="G117" s="6"/>
      <c r="H117" s="6"/>
      <c r="I117" s="6"/>
      <c r="J117" s="6"/>
      <c r="K117" s="6" t="s">
        <v>16</v>
      </c>
    </row>
    <row r="118" spans="1:11" ht="26" customHeight="1" outlineLevel="1" x14ac:dyDescent="0.25">
      <c r="A118" s="10">
        <v>1</v>
      </c>
      <c r="B118" s="11" t="s">
        <v>159</v>
      </c>
      <c r="C118" s="12" t="s">
        <v>162</v>
      </c>
      <c r="D118" s="10" t="s">
        <v>106</v>
      </c>
      <c r="E118" s="12"/>
      <c r="F118" s="13" t="s">
        <v>18</v>
      </c>
      <c r="G118" s="14"/>
      <c r="H118" s="14"/>
      <c r="I118" s="14"/>
      <c r="J118" s="13" t="s">
        <v>19</v>
      </c>
      <c r="K118" s="15" t="s">
        <v>20</v>
      </c>
    </row>
    <row r="119" spans="1:11" ht="26" customHeight="1" outlineLevel="1" x14ac:dyDescent="0.25">
      <c r="A119" s="10">
        <v>2</v>
      </c>
      <c r="B119" s="11" t="s">
        <v>159</v>
      </c>
      <c r="C119" s="12" t="s">
        <v>163</v>
      </c>
      <c r="D119" s="10" t="s">
        <v>106</v>
      </c>
      <c r="E119" s="12"/>
      <c r="F119" s="13" t="s">
        <v>18</v>
      </c>
      <c r="G119" s="14"/>
      <c r="H119" s="14"/>
      <c r="I119" s="14"/>
      <c r="J119" s="13" t="s">
        <v>19</v>
      </c>
      <c r="K119" s="15" t="s">
        <v>20</v>
      </c>
    </row>
    <row r="120" spans="1:11" ht="26" customHeight="1" outlineLevel="1" x14ac:dyDescent="0.25">
      <c r="A120" s="10">
        <v>3</v>
      </c>
      <c r="B120" s="11" t="s">
        <v>159</v>
      </c>
      <c r="C120" s="12" t="s">
        <v>164</v>
      </c>
      <c r="D120" s="10" t="s">
        <v>106</v>
      </c>
      <c r="E120" s="12"/>
      <c r="F120" s="13" t="s">
        <v>18</v>
      </c>
      <c r="G120" s="14"/>
      <c r="H120" s="14"/>
      <c r="I120" s="14"/>
      <c r="J120" s="13" t="s">
        <v>19</v>
      </c>
      <c r="K120" s="15" t="s">
        <v>20</v>
      </c>
    </row>
    <row r="121" spans="1:11" ht="26" customHeight="1" outlineLevel="1" x14ac:dyDescent="0.25">
      <c r="A121" s="10">
        <v>4</v>
      </c>
      <c r="B121" s="11" t="s">
        <v>159</v>
      </c>
      <c r="C121" s="12" t="s">
        <v>165</v>
      </c>
      <c r="D121" s="10" t="s">
        <v>106</v>
      </c>
      <c r="E121" s="12"/>
      <c r="F121" s="13" t="s">
        <v>18</v>
      </c>
      <c r="G121" s="14"/>
      <c r="H121" s="14"/>
      <c r="I121" s="14"/>
      <c r="J121" s="13" t="s">
        <v>19</v>
      </c>
      <c r="K121" s="15" t="s">
        <v>20</v>
      </c>
    </row>
    <row r="122" spans="1:11" ht="42" customHeight="1" x14ac:dyDescent="0.25">
      <c r="A122" s="6"/>
      <c r="B122" s="6" t="s">
        <v>166</v>
      </c>
      <c r="C122" s="7" t="s">
        <v>167</v>
      </c>
      <c r="D122" s="8" t="s">
        <v>106</v>
      </c>
      <c r="E122" s="9" t="s">
        <v>168</v>
      </c>
      <c r="F122" s="6"/>
      <c r="G122" s="6"/>
      <c r="H122" s="6"/>
      <c r="I122" s="6"/>
      <c r="J122" s="6"/>
      <c r="K122" s="6" t="s">
        <v>16</v>
      </c>
    </row>
    <row r="123" spans="1:11" ht="26" customHeight="1" outlineLevel="1" x14ac:dyDescent="0.25">
      <c r="A123" s="10">
        <v>1</v>
      </c>
      <c r="B123" s="11" t="s">
        <v>166</v>
      </c>
      <c r="C123" s="12" t="s">
        <v>169</v>
      </c>
      <c r="D123" s="10" t="s">
        <v>106</v>
      </c>
      <c r="E123" s="12"/>
      <c r="F123" s="13" t="s">
        <v>18</v>
      </c>
      <c r="G123" s="14"/>
      <c r="H123" s="14"/>
      <c r="I123" s="14"/>
      <c r="J123" s="13" t="s">
        <v>19</v>
      </c>
      <c r="K123" s="15" t="s">
        <v>20</v>
      </c>
    </row>
    <row r="124" spans="1:11" ht="26" customHeight="1" outlineLevel="1" x14ac:dyDescent="0.25">
      <c r="A124" s="10">
        <v>2</v>
      </c>
      <c r="B124" s="11" t="s">
        <v>166</v>
      </c>
      <c r="C124" s="12" t="s">
        <v>170</v>
      </c>
      <c r="D124" s="10" t="s">
        <v>106</v>
      </c>
      <c r="E124" s="12"/>
      <c r="F124" s="13" t="s">
        <v>18</v>
      </c>
      <c r="G124" s="14"/>
      <c r="H124" s="14"/>
      <c r="I124" s="14"/>
      <c r="J124" s="13" t="s">
        <v>19</v>
      </c>
      <c r="K124" s="15" t="s">
        <v>20</v>
      </c>
    </row>
    <row r="125" spans="1:11" ht="26" customHeight="1" outlineLevel="1" x14ac:dyDescent="0.25">
      <c r="A125" s="10">
        <v>3</v>
      </c>
      <c r="B125" s="11" t="s">
        <v>166</v>
      </c>
      <c r="C125" s="12" t="s">
        <v>171</v>
      </c>
      <c r="D125" s="10" t="s">
        <v>106</v>
      </c>
      <c r="E125" s="12"/>
      <c r="F125" s="13" t="s">
        <v>18</v>
      </c>
      <c r="G125" s="14"/>
      <c r="H125" s="14"/>
      <c r="I125" s="14"/>
      <c r="J125" s="13" t="s">
        <v>19</v>
      </c>
      <c r="K125" s="15" t="s">
        <v>20</v>
      </c>
    </row>
    <row r="126" spans="1:11" ht="26" customHeight="1" outlineLevel="1" x14ac:dyDescent="0.25">
      <c r="A126" s="10">
        <v>4</v>
      </c>
      <c r="B126" s="11" t="s">
        <v>166</v>
      </c>
      <c r="C126" s="12" t="s">
        <v>172</v>
      </c>
      <c r="D126" s="10" t="s">
        <v>106</v>
      </c>
      <c r="E126" s="12"/>
      <c r="F126" s="13" t="s">
        <v>18</v>
      </c>
      <c r="G126" s="14"/>
      <c r="H126" s="14"/>
      <c r="I126" s="14"/>
      <c r="J126" s="13" t="s">
        <v>19</v>
      </c>
      <c r="K126" s="15" t="s">
        <v>20</v>
      </c>
    </row>
  </sheetData>
  <autoFilter ref="A4:K126" xr:uid="{EFB25A31-EB7A-46CE-8D05-682D34464784}"/>
  <mergeCells count="2">
    <mergeCell ref="A1:K1"/>
    <mergeCell ref="A2:K2"/>
  </mergeCells>
  <conditionalFormatting sqref="D5:D126">
    <cfRule type="cellIs" dxfId="10" priority="1" stopIfTrue="1" operator="equal">
      <formula>"Critical"</formula>
    </cfRule>
    <cfRule type="cellIs" dxfId="9" priority="2" stopIfTrue="1" operator="equal">
      <formula>"High"</formula>
    </cfRule>
    <cfRule type="cellIs" dxfId="8" priority="3" stopIfTrue="1" operator="equal">
      <formula>"Moderate"</formula>
    </cfRule>
  </conditionalFormatting>
  <conditionalFormatting sqref="F5:F126">
    <cfRule type="cellIs" dxfId="7" priority="4" stopIfTrue="1" operator="equal">
      <formula>"Issue"</formula>
    </cfRule>
    <cfRule type="cellIs" dxfId="6" priority="5" stopIfTrue="1" operator="equal">
      <formula>"Can't tell"</formula>
    </cfRule>
    <cfRule type="cellIs" dxfId="5" priority="6" stopIfTrue="1" operator="equal">
      <formula>"Pass"</formula>
    </cfRule>
  </conditionalFormatting>
  <conditionalFormatting sqref="J5:J126">
    <cfRule type="cellIs" dxfId="4" priority="7" stopIfTrue="1" operator="equal">
      <formula>"Yes"</formula>
    </cfRule>
  </conditionalFormatting>
  <dataValidations count="2">
    <dataValidation type="list" allowBlank="1" showInputMessage="1" showErrorMessage="1" sqref="F6:F11 F13:F20 F22:F29 F31:F38 F40:F47 F49:F56 F58:F65 F67:F74 F76:F81 F83:F90 F92:F97 F99:F104 F106:F110 F112:F116 F118:F121 F123:F126" xr:uid="{E8F52566-F2AE-4E8C-95CE-FACEAA47B017}">
      <formula1>"Not checked,Pass,Issue,Can't tell"</formula1>
    </dataValidation>
    <dataValidation type="list" allowBlank="1" showInputMessage="1" showErrorMessage="1" sqref="J6:J11 J13:J20 J22:J29 J31:J38 J40:J47 J49:J56 J58:J65 J67:J74 J76:J81 J83:J90 J92:J97 J99:J104 J106:J110 J112:J116 J118:J121 J123:J126" xr:uid="{A1130E71-7B5D-4F1F-9F03-2599974A8835}">
      <formula1>"No,Yes"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060D2-7C38-4668-AADF-3AEDB6AB9628}">
  <dimension ref="A1:F43"/>
  <sheetViews>
    <sheetView workbookViewId="0"/>
  </sheetViews>
  <sheetFormatPr defaultRowHeight="12.5" x14ac:dyDescent="0.25"/>
  <cols>
    <col min="1" max="1" width="30.6328125" style="1" customWidth="1"/>
    <col min="2" max="2" width="13.6328125" style="1" customWidth="1"/>
    <col min="3" max="4" width="9.6328125" style="1" customWidth="1"/>
    <col min="5" max="5" width="15.6328125" style="1" customWidth="1"/>
    <col min="6" max="6" width="9.6328125" style="1" customWidth="1"/>
    <col min="7" max="16384" width="8.7265625" style="1"/>
  </cols>
  <sheetData>
    <row r="1" spans="1:4" ht="34" customHeight="1" x14ac:dyDescent="0.4">
      <c r="A1" s="29" t="s">
        <v>173</v>
      </c>
      <c r="B1" s="30"/>
      <c r="C1" s="30"/>
      <c r="D1" s="30"/>
    </row>
    <row r="2" spans="1:4" x14ac:dyDescent="0.25">
      <c r="A2" s="31" t="s">
        <v>174</v>
      </c>
      <c r="B2" s="32"/>
      <c r="C2" s="32"/>
      <c r="D2" s="32"/>
    </row>
    <row r="4" spans="1:4" x14ac:dyDescent="0.25">
      <c r="A4" s="16" t="s">
        <v>175</v>
      </c>
      <c r="B4" s="17"/>
      <c r="C4" s="17"/>
      <c r="D4" s="17"/>
    </row>
    <row r="5" spans="1:4" ht="16.5" x14ac:dyDescent="0.35">
      <c r="A5" s="1" t="s">
        <v>176</v>
      </c>
      <c r="B5" s="18">
        <f>COUNTIF('Audit Tracker'!$K$5:$K$126,"SECTION")</f>
        <v>16</v>
      </c>
      <c r="C5" s="4" t="s">
        <v>177</v>
      </c>
    </row>
    <row r="6" spans="1:4" ht="16.5" x14ac:dyDescent="0.35">
      <c r="A6" s="1" t="s">
        <v>178</v>
      </c>
      <c r="B6" s="18">
        <f>COUNTIF('Audit Tracker'!$K$5:$K$126,"ITEM")</f>
        <v>106</v>
      </c>
      <c r="C6" s="4"/>
    </row>
    <row r="7" spans="1:4" ht="16.5" x14ac:dyDescent="0.35">
      <c r="A7" s="1" t="s">
        <v>179</v>
      </c>
      <c r="B7" s="18">
        <f>COUNTIF('Audit Tracker'!$F$5:$F$126,"Not checked")</f>
        <v>106</v>
      </c>
      <c r="C7" s="4"/>
    </row>
    <row r="8" spans="1:4" ht="16.5" x14ac:dyDescent="0.35">
      <c r="A8" s="1" t="s">
        <v>180</v>
      </c>
      <c r="B8" s="18">
        <f>COUNTIF('Audit Tracker'!$F$5:$F$126,"Pass")</f>
        <v>0</v>
      </c>
      <c r="C8" s="4"/>
    </row>
    <row r="9" spans="1:4" ht="16.5" x14ac:dyDescent="0.35">
      <c r="A9" s="1" t="s">
        <v>181</v>
      </c>
      <c r="B9" s="18">
        <f>COUNTIF('Audit Tracker'!$F$5:$F$126,"Issue")</f>
        <v>0</v>
      </c>
      <c r="C9" s="4"/>
    </row>
    <row r="10" spans="1:4" ht="16.5" x14ac:dyDescent="0.35">
      <c r="A10" s="1" t="s">
        <v>182</v>
      </c>
      <c r="B10" s="18">
        <f>COUNTIF('Audit Tracker'!$F$5:$F$126,"Can't tell")</f>
        <v>0</v>
      </c>
      <c r="C10" s="4" t="s">
        <v>183</v>
      </c>
    </row>
    <row r="12" spans="1:4" x14ac:dyDescent="0.25">
      <c r="A12" s="16" t="s">
        <v>184</v>
      </c>
      <c r="B12" s="17"/>
      <c r="C12" s="17"/>
      <c r="D12" s="17"/>
    </row>
    <row r="13" spans="1:4" ht="16.5" x14ac:dyDescent="0.35">
      <c r="A13" s="1" t="s">
        <v>185</v>
      </c>
      <c r="B13" s="19">
        <f>COUNTIFS('Audit Tracker'!$D$5:$D$126,"Critical",'Audit Tracker'!$F$5:$F$126,"Issue")</f>
        <v>0</v>
      </c>
      <c r="C13" s="4" t="s">
        <v>186</v>
      </c>
    </row>
    <row r="14" spans="1:4" ht="16.5" x14ac:dyDescent="0.35">
      <c r="A14" s="1" t="s">
        <v>187</v>
      </c>
      <c r="B14" s="20">
        <f>COUNTIFS('Audit Tracker'!$D$5:$D$126,"High",'Audit Tracker'!$F$5:$F$126,"Issue")</f>
        <v>0</v>
      </c>
      <c r="C14" s="4" t="s">
        <v>188</v>
      </c>
    </row>
    <row r="15" spans="1:4" ht="16.5" x14ac:dyDescent="0.35">
      <c r="A15" s="1" t="s">
        <v>189</v>
      </c>
      <c r="B15" s="21">
        <f>COUNTIFS('Audit Tracker'!$D$5:$D$126,"Moderate",'Audit Tracker'!$F$5:$F$126,"Issue")</f>
        <v>0</v>
      </c>
      <c r="C15" s="4" t="s">
        <v>190</v>
      </c>
    </row>
    <row r="17" spans="1:6" x14ac:dyDescent="0.25">
      <c r="A17" s="16" t="s">
        <v>191</v>
      </c>
      <c r="B17" s="17"/>
      <c r="C17" s="17"/>
      <c r="D17" s="17"/>
    </row>
    <row r="18" spans="1:6" ht="16.5" x14ac:dyDescent="0.35">
      <c r="A18" s="1" t="s">
        <v>192</v>
      </c>
      <c r="B18" s="19">
        <f>COUNTIFS('Audit Tracker'!$D$5:$D$126,"Critical",'Audit Tracker'!$F$5:$F$126,"Issue",'Audit Tracker'!$J$5:$J$126,"No")</f>
        <v>0</v>
      </c>
      <c r="C18" s="4" t="s">
        <v>193</v>
      </c>
    </row>
    <row r="19" spans="1:6" ht="16.5" x14ac:dyDescent="0.35">
      <c r="A19" s="1" t="s">
        <v>194</v>
      </c>
      <c r="B19" s="18">
        <f>COUNTIF('Audit Tracker'!$J$5:$J$126,"Yes")</f>
        <v>0</v>
      </c>
      <c r="C19" s="4"/>
    </row>
    <row r="20" spans="1:6" ht="16.5" x14ac:dyDescent="0.35">
      <c r="A20" s="1" t="s">
        <v>195</v>
      </c>
      <c r="B20" s="22">
        <f>IF(B9=0,0,COUNTIFS('Audit Tracker'!$F$5:$F$126,"Issue",'Audit Tracker'!$J$5:$J$126,"Yes")/B9)</f>
        <v>0</v>
      </c>
      <c r="C20" s="4" t="s">
        <v>196</v>
      </c>
    </row>
    <row r="22" spans="1:6" ht="42" customHeight="1" x14ac:dyDescent="0.3">
      <c r="A22" s="33" t="str">
        <f>IF(B7=B6,"Audit not started. Work through the Audit Tracker tab.",IF(B13&gt;0,"CRITICAL: at least one issue can stop pages ranking at all. Clear these before spending another dollar driving traffic.",IF(B14&gt;0,"HIGH: nothing is blocking Google outright, but you are losing positions to competitors who have fixed theirs.",IF(B15&gt;0,"MODERATE: foundations are sound. You are competing on content, authority and detail now.",IF(B10&gt;0,"No issues recorded, but re-check anything marked Can't tell before calling it clean.","No issues found so far.")))))</f>
        <v>Audit not started. Work through the Audit Tracker tab.</v>
      </c>
      <c r="B22" s="34"/>
      <c r="C22" s="34"/>
      <c r="D22" s="34"/>
    </row>
    <row r="24" spans="1:6" x14ac:dyDescent="0.25">
      <c r="A24" s="16" t="s">
        <v>197</v>
      </c>
      <c r="B24" s="17"/>
      <c r="C24" s="17"/>
      <c r="D24" s="17"/>
      <c r="E24" s="17"/>
      <c r="F24" s="17"/>
    </row>
    <row r="25" spans="1:6" ht="13" x14ac:dyDescent="0.3">
      <c r="A25" s="23" t="s">
        <v>198</v>
      </c>
      <c r="B25" s="24" t="s">
        <v>4</v>
      </c>
      <c r="C25" s="24" t="s">
        <v>199</v>
      </c>
      <c r="D25" s="24" t="s">
        <v>200</v>
      </c>
      <c r="E25" s="24" t="s">
        <v>201</v>
      </c>
      <c r="F25" s="24" t="s">
        <v>202</v>
      </c>
    </row>
    <row r="26" spans="1:6" x14ac:dyDescent="0.25">
      <c r="A26" s="25" t="s">
        <v>12</v>
      </c>
      <c r="B26" s="26" t="s">
        <v>14</v>
      </c>
      <c r="C26" s="26">
        <f>COUNTIFS('Audit Tracker'!$B$5:$B$126,"1. Crawlability &amp; Indexing",'Audit Tracker'!$K$5:$K$126,"ITEM")</f>
        <v>6</v>
      </c>
      <c r="D26" s="26">
        <f>COUNTIFS('Audit Tracker'!$B$5:$B$126,"1. Crawlability &amp; Indexing",'Audit Tracker'!$F$5:$F$126,"Issue")</f>
        <v>0</v>
      </c>
      <c r="E26" s="26">
        <f>COUNTIFS('Audit Tracker'!$B$5:$B$126,"1. Crawlability &amp; Indexing",'Audit Tracker'!$F$5:$F$126,"Can't tell")</f>
        <v>0</v>
      </c>
      <c r="F26" s="26">
        <f>COUNTIFS('Audit Tracker'!$B$5:$B$126,"1. Crawlability &amp; Indexing",'Audit Tracker'!$F$5:$F$126,"Issue",'Audit Tracker'!$J$5:$J$126,"Yes")</f>
        <v>0</v>
      </c>
    </row>
    <row r="27" spans="1:6" x14ac:dyDescent="0.25">
      <c r="A27" s="25" t="s">
        <v>26</v>
      </c>
      <c r="B27" s="26" t="s">
        <v>14</v>
      </c>
      <c r="C27" s="26">
        <f>COUNTIFS('Audit Tracker'!$B$5:$B$126,"2. Canonicals &amp; Duplicates",'Audit Tracker'!$K$5:$K$126,"ITEM")</f>
        <v>8</v>
      </c>
      <c r="D27" s="26">
        <f>COUNTIFS('Audit Tracker'!$B$5:$B$126,"2. Canonicals &amp; Duplicates",'Audit Tracker'!$F$5:$F$126,"Issue")</f>
        <v>0</v>
      </c>
      <c r="E27" s="26">
        <f>COUNTIFS('Audit Tracker'!$B$5:$B$126,"2. Canonicals &amp; Duplicates",'Audit Tracker'!$F$5:$F$126,"Can't tell")</f>
        <v>0</v>
      </c>
      <c r="F27" s="26">
        <f>COUNTIFS('Audit Tracker'!$B$5:$B$126,"2. Canonicals &amp; Duplicates",'Audit Tracker'!$F$5:$F$126,"Issue",'Audit Tracker'!$J$5:$J$126,"Yes")</f>
        <v>0</v>
      </c>
    </row>
    <row r="28" spans="1:6" x14ac:dyDescent="0.25">
      <c r="A28" s="25" t="s">
        <v>37</v>
      </c>
      <c r="B28" s="26" t="s">
        <v>14</v>
      </c>
      <c r="C28" s="26">
        <f>COUNTIFS('Audit Tracker'!$B$5:$B$126,"3. Links, Redirects &amp; Errors",'Audit Tracker'!$K$5:$K$126,"ITEM")</f>
        <v>8</v>
      </c>
      <c r="D28" s="26">
        <f>COUNTIFS('Audit Tracker'!$B$5:$B$126,"3. Links, Redirects &amp; Errors",'Audit Tracker'!$F$5:$F$126,"Issue")</f>
        <v>0</v>
      </c>
      <c r="E28" s="26">
        <f>COUNTIFS('Audit Tracker'!$B$5:$B$126,"3. Links, Redirects &amp; Errors",'Audit Tracker'!$F$5:$F$126,"Can't tell")</f>
        <v>0</v>
      </c>
      <c r="F28" s="26">
        <f>COUNTIFS('Audit Tracker'!$B$5:$B$126,"3. Links, Redirects &amp; Errors",'Audit Tracker'!$F$5:$F$126,"Issue",'Audit Tracker'!$J$5:$J$126,"Yes")</f>
        <v>0</v>
      </c>
    </row>
    <row r="29" spans="1:6" x14ac:dyDescent="0.25">
      <c r="A29" s="25" t="s">
        <v>48</v>
      </c>
      <c r="B29" s="26" t="s">
        <v>50</v>
      </c>
      <c r="C29" s="26">
        <f>COUNTIFS('Audit Tracker'!$B$5:$B$126,"4. Site Architecture",'Audit Tracker'!$K$5:$K$126,"ITEM")</f>
        <v>8</v>
      </c>
      <c r="D29" s="26">
        <f>COUNTIFS('Audit Tracker'!$B$5:$B$126,"4. Site Architecture",'Audit Tracker'!$F$5:$F$126,"Issue")</f>
        <v>0</v>
      </c>
      <c r="E29" s="26">
        <f>COUNTIFS('Audit Tracker'!$B$5:$B$126,"4. Site Architecture",'Audit Tracker'!$F$5:$F$126,"Can't tell")</f>
        <v>0</v>
      </c>
      <c r="F29" s="26">
        <f>COUNTIFS('Audit Tracker'!$B$5:$B$126,"4. Site Architecture",'Audit Tracker'!$F$5:$F$126,"Issue",'Audit Tracker'!$J$5:$J$126,"Yes")</f>
        <v>0</v>
      </c>
    </row>
    <row r="30" spans="1:6" x14ac:dyDescent="0.25">
      <c r="A30" s="25" t="s">
        <v>60</v>
      </c>
      <c r="B30" s="26" t="s">
        <v>14</v>
      </c>
      <c r="C30" s="26">
        <f>COUNTIFS('Audit Tracker'!$B$5:$B$126,"5. Rendering",'Audit Tracker'!$K$5:$K$126,"ITEM")</f>
        <v>8</v>
      </c>
      <c r="D30" s="26">
        <f>COUNTIFS('Audit Tracker'!$B$5:$B$126,"5. Rendering",'Audit Tracker'!$F$5:$F$126,"Issue")</f>
        <v>0</v>
      </c>
      <c r="E30" s="26">
        <f>COUNTIFS('Audit Tracker'!$B$5:$B$126,"5. Rendering",'Audit Tracker'!$F$5:$F$126,"Can't tell")</f>
        <v>0</v>
      </c>
      <c r="F30" s="26">
        <f>COUNTIFS('Audit Tracker'!$B$5:$B$126,"5. Rendering",'Audit Tracker'!$F$5:$F$126,"Issue",'Audit Tracker'!$J$5:$J$126,"Yes")</f>
        <v>0</v>
      </c>
    </row>
    <row r="31" spans="1:6" x14ac:dyDescent="0.25">
      <c r="A31" s="25" t="s">
        <v>71</v>
      </c>
      <c r="B31" s="26" t="s">
        <v>50</v>
      </c>
      <c r="C31" s="26">
        <f>COUNTIFS('Audit Tracker'!$B$5:$B$126,"6. Core Web Vitals",'Audit Tracker'!$K$5:$K$126,"ITEM")</f>
        <v>8</v>
      </c>
      <c r="D31" s="26">
        <f>COUNTIFS('Audit Tracker'!$B$5:$B$126,"6. Core Web Vitals",'Audit Tracker'!$F$5:$F$126,"Issue")</f>
        <v>0</v>
      </c>
      <c r="E31" s="26">
        <f>COUNTIFS('Audit Tracker'!$B$5:$B$126,"6. Core Web Vitals",'Audit Tracker'!$F$5:$F$126,"Can't tell")</f>
        <v>0</v>
      </c>
      <c r="F31" s="26">
        <f>COUNTIFS('Audit Tracker'!$B$5:$B$126,"6. Core Web Vitals",'Audit Tracker'!$F$5:$F$126,"Issue",'Audit Tracker'!$J$5:$J$126,"Yes")</f>
        <v>0</v>
      </c>
    </row>
    <row r="32" spans="1:6" x14ac:dyDescent="0.25">
      <c r="A32" s="25" t="s">
        <v>82</v>
      </c>
      <c r="B32" s="26" t="s">
        <v>50</v>
      </c>
      <c r="C32" s="26">
        <f>COUNTIFS('Audit Tracker'!$B$5:$B$126,"7. Mobile Experience",'Audit Tracker'!$K$5:$K$126,"ITEM")</f>
        <v>8</v>
      </c>
      <c r="D32" s="26">
        <f>COUNTIFS('Audit Tracker'!$B$5:$B$126,"7. Mobile Experience",'Audit Tracker'!$F$5:$F$126,"Issue")</f>
        <v>0</v>
      </c>
      <c r="E32" s="26">
        <f>COUNTIFS('Audit Tracker'!$B$5:$B$126,"7. Mobile Experience",'Audit Tracker'!$F$5:$F$126,"Can't tell")</f>
        <v>0</v>
      </c>
      <c r="F32" s="26">
        <f>COUNTIFS('Audit Tracker'!$B$5:$B$126,"7. Mobile Experience",'Audit Tracker'!$F$5:$F$126,"Issue",'Audit Tracker'!$J$5:$J$126,"Yes")</f>
        <v>0</v>
      </c>
    </row>
    <row r="33" spans="1:6" x14ac:dyDescent="0.25">
      <c r="A33" s="25" t="s">
        <v>93</v>
      </c>
      <c r="B33" s="26" t="s">
        <v>14</v>
      </c>
      <c r="C33" s="26">
        <f>COUNTIFS('Audit Tracker'!$B$5:$B$126,"8. HTTPS &amp; Configuration",'Audit Tracker'!$K$5:$K$126,"ITEM")</f>
        <v>8</v>
      </c>
      <c r="D33" s="26">
        <f>COUNTIFS('Audit Tracker'!$B$5:$B$126,"8. HTTPS &amp; Configuration",'Audit Tracker'!$F$5:$F$126,"Issue")</f>
        <v>0</v>
      </c>
      <c r="E33" s="26">
        <f>COUNTIFS('Audit Tracker'!$B$5:$B$126,"8. HTTPS &amp; Configuration",'Audit Tracker'!$F$5:$F$126,"Can't tell")</f>
        <v>0</v>
      </c>
      <c r="F33" s="26">
        <f>COUNTIFS('Audit Tracker'!$B$5:$B$126,"8. HTTPS &amp; Configuration",'Audit Tracker'!$F$5:$F$126,"Issue",'Audit Tracker'!$J$5:$J$126,"Yes")</f>
        <v>0</v>
      </c>
    </row>
    <row r="34" spans="1:6" x14ac:dyDescent="0.25">
      <c r="A34" s="25" t="s">
        <v>104</v>
      </c>
      <c r="B34" s="26" t="s">
        <v>106</v>
      </c>
      <c r="C34" s="26">
        <f>COUNTIFS('Audit Tracker'!$B$5:$B$126,"9. Structured Data",'Audit Tracker'!$K$5:$K$126,"ITEM")</f>
        <v>6</v>
      </c>
      <c r="D34" s="26">
        <f>COUNTIFS('Audit Tracker'!$B$5:$B$126,"9. Structured Data",'Audit Tracker'!$F$5:$F$126,"Issue")</f>
        <v>0</v>
      </c>
      <c r="E34" s="26">
        <f>COUNTIFS('Audit Tracker'!$B$5:$B$126,"9. Structured Data",'Audit Tracker'!$F$5:$F$126,"Can't tell")</f>
        <v>0</v>
      </c>
      <c r="F34" s="26">
        <f>COUNTIFS('Audit Tracker'!$B$5:$B$126,"9. Structured Data",'Audit Tracker'!$F$5:$F$126,"Issue",'Audit Tracker'!$J$5:$J$126,"Yes")</f>
        <v>0</v>
      </c>
    </row>
    <row r="35" spans="1:6" x14ac:dyDescent="0.25">
      <c r="A35" s="25" t="s">
        <v>114</v>
      </c>
      <c r="B35" s="26" t="s">
        <v>50</v>
      </c>
      <c r="C35" s="26">
        <f>COUNTIFS('Audit Tracker'!$B$5:$B$126,"10. Crawler &amp; AI Access",'Audit Tracker'!$K$5:$K$126,"ITEM")</f>
        <v>8</v>
      </c>
      <c r="D35" s="26">
        <f>COUNTIFS('Audit Tracker'!$B$5:$B$126,"10. Crawler &amp; AI Access",'Audit Tracker'!$F$5:$F$126,"Issue")</f>
        <v>0</v>
      </c>
      <c r="E35" s="26">
        <f>COUNTIFS('Audit Tracker'!$B$5:$B$126,"10. Crawler &amp; AI Access",'Audit Tracker'!$F$5:$F$126,"Can't tell")</f>
        <v>0</v>
      </c>
      <c r="F35" s="26">
        <f>COUNTIFS('Audit Tracker'!$B$5:$B$126,"10. Crawler &amp; AI Access",'Audit Tracker'!$F$5:$F$126,"Issue",'Audit Tracker'!$J$5:$J$126,"Yes")</f>
        <v>0</v>
      </c>
    </row>
    <row r="36" spans="1:6" x14ac:dyDescent="0.25">
      <c r="A36" s="25" t="s">
        <v>125</v>
      </c>
      <c r="B36" s="26" t="s">
        <v>106</v>
      </c>
      <c r="C36" s="26">
        <f>COUNTIFS('Audit Tracker'!$B$5:$B$126,"Bonus: Crawl Efficiency",'Audit Tracker'!$K$5:$K$126,"ITEM")</f>
        <v>6</v>
      </c>
      <c r="D36" s="26">
        <f>COUNTIFS('Audit Tracker'!$B$5:$B$126,"Bonus: Crawl Efficiency",'Audit Tracker'!$F$5:$F$126,"Issue")</f>
        <v>0</v>
      </c>
      <c r="E36" s="26">
        <f>COUNTIFS('Audit Tracker'!$B$5:$B$126,"Bonus: Crawl Efficiency",'Audit Tracker'!$F$5:$F$126,"Can't tell")</f>
        <v>0</v>
      </c>
      <c r="F36" s="26">
        <f>COUNTIFS('Audit Tracker'!$B$5:$B$126,"Bonus: Crawl Efficiency",'Audit Tracker'!$F$5:$F$126,"Issue",'Audit Tracker'!$J$5:$J$126,"Yes")</f>
        <v>0</v>
      </c>
    </row>
    <row r="37" spans="1:6" x14ac:dyDescent="0.25">
      <c r="A37" s="25" t="s">
        <v>134</v>
      </c>
      <c r="B37" s="26" t="s">
        <v>106</v>
      </c>
      <c r="C37" s="26">
        <f>COUNTIFS('Audit Tracker'!$B$5:$B$126,"Bonus: Content &amp; Duplication",'Audit Tracker'!$K$5:$K$126,"ITEM")</f>
        <v>6</v>
      </c>
      <c r="D37" s="26">
        <f>COUNTIFS('Audit Tracker'!$B$5:$B$126,"Bonus: Content &amp; Duplication",'Audit Tracker'!$F$5:$F$126,"Issue")</f>
        <v>0</v>
      </c>
      <c r="E37" s="26">
        <f>COUNTIFS('Audit Tracker'!$B$5:$B$126,"Bonus: Content &amp; Duplication",'Audit Tracker'!$F$5:$F$126,"Can't tell")</f>
        <v>0</v>
      </c>
      <c r="F37" s="26">
        <f>COUNTIFS('Audit Tracker'!$B$5:$B$126,"Bonus: Content &amp; Duplication",'Audit Tracker'!$F$5:$F$126,"Issue",'Audit Tracker'!$J$5:$J$126,"Yes")</f>
        <v>0</v>
      </c>
    </row>
    <row r="38" spans="1:6" x14ac:dyDescent="0.25">
      <c r="A38" s="25" t="s">
        <v>143</v>
      </c>
      <c r="B38" s="26" t="s">
        <v>106</v>
      </c>
      <c r="C38" s="26">
        <f>COUNTIFS('Audit Tracker'!$B$5:$B$126,"Bonus: Media &amp; Assets",'Audit Tracker'!$K$5:$K$126,"ITEM")</f>
        <v>5</v>
      </c>
      <c r="D38" s="26">
        <f>COUNTIFS('Audit Tracker'!$B$5:$B$126,"Bonus: Media &amp; Assets",'Audit Tracker'!$F$5:$F$126,"Issue")</f>
        <v>0</v>
      </c>
      <c r="E38" s="26">
        <f>COUNTIFS('Audit Tracker'!$B$5:$B$126,"Bonus: Media &amp; Assets",'Audit Tracker'!$F$5:$F$126,"Can't tell")</f>
        <v>0</v>
      </c>
      <c r="F38" s="26">
        <f>COUNTIFS('Audit Tracker'!$B$5:$B$126,"Bonus: Media &amp; Assets",'Audit Tracker'!$F$5:$F$126,"Issue",'Audit Tracker'!$J$5:$J$126,"Yes")</f>
        <v>0</v>
      </c>
    </row>
    <row r="39" spans="1:6" x14ac:dyDescent="0.25">
      <c r="A39" s="25" t="s">
        <v>151</v>
      </c>
      <c r="B39" s="26" t="s">
        <v>50</v>
      </c>
      <c r="C39" s="26">
        <f>COUNTIFS('Audit Tracker'!$B$5:$B$126,"Bonus: Reliability &amp; Trust",'Audit Tracker'!$K$5:$K$126,"ITEM")</f>
        <v>5</v>
      </c>
      <c r="D39" s="26">
        <f>COUNTIFS('Audit Tracker'!$B$5:$B$126,"Bonus: Reliability &amp; Trust",'Audit Tracker'!$F$5:$F$126,"Issue")</f>
        <v>0</v>
      </c>
      <c r="E39" s="26">
        <f>COUNTIFS('Audit Tracker'!$B$5:$B$126,"Bonus: Reliability &amp; Trust",'Audit Tracker'!$F$5:$F$126,"Can't tell")</f>
        <v>0</v>
      </c>
      <c r="F39" s="26">
        <f>COUNTIFS('Audit Tracker'!$B$5:$B$126,"Bonus: Reliability &amp; Trust",'Audit Tracker'!$F$5:$F$126,"Issue",'Audit Tracker'!$J$5:$J$126,"Yes")</f>
        <v>0</v>
      </c>
    </row>
    <row r="40" spans="1:6" x14ac:dyDescent="0.25">
      <c r="A40" s="25" t="s">
        <v>159</v>
      </c>
      <c r="B40" s="26" t="s">
        <v>106</v>
      </c>
      <c r="C40" s="26">
        <f>COUNTIFS('Audit Tracker'!$B$5:$B$126,"Bonus: AI Search Readiness",'Audit Tracker'!$K$5:$K$126,"ITEM")</f>
        <v>4</v>
      </c>
      <c r="D40" s="26">
        <f>COUNTIFS('Audit Tracker'!$B$5:$B$126,"Bonus: AI Search Readiness",'Audit Tracker'!$F$5:$F$126,"Issue")</f>
        <v>0</v>
      </c>
      <c r="E40" s="26">
        <f>COUNTIFS('Audit Tracker'!$B$5:$B$126,"Bonus: AI Search Readiness",'Audit Tracker'!$F$5:$F$126,"Can't tell")</f>
        <v>0</v>
      </c>
      <c r="F40" s="26">
        <f>COUNTIFS('Audit Tracker'!$B$5:$B$126,"Bonus: AI Search Readiness",'Audit Tracker'!$F$5:$F$126,"Issue",'Audit Tracker'!$J$5:$J$126,"Yes")</f>
        <v>0</v>
      </c>
    </row>
    <row r="41" spans="1:6" x14ac:dyDescent="0.25">
      <c r="A41" s="25" t="s">
        <v>166</v>
      </c>
      <c r="B41" s="26" t="s">
        <v>106</v>
      </c>
      <c r="C41" s="26">
        <f>COUNTIFS('Audit Tracker'!$B$5:$B$126,"Bonus: Measurement",'Audit Tracker'!$K$5:$K$126,"ITEM")</f>
        <v>4</v>
      </c>
      <c r="D41" s="26">
        <f>COUNTIFS('Audit Tracker'!$B$5:$B$126,"Bonus: Measurement",'Audit Tracker'!$F$5:$F$126,"Issue")</f>
        <v>0</v>
      </c>
      <c r="E41" s="26">
        <f>COUNTIFS('Audit Tracker'!$B$5:$B$126,"Bonus: Measurement",'Audit Tracker'!$F$5:$F$126,"Can't tell")</f>
        <v>0</v>
      </c>
      <c r="F41" s="26">
        <f>COUNTIFS('Audit Tracker'!$B$5:$B$126,"Bonus: Measurement",'Audit Tracker'!$F$5:$F$126,"Issue",'Audit Tracker'!$J$5:$J$126,"Yes")</f>
        <v>0</v>
      </c>
    </row>
    <row r="43" spans="1:6" ht="40" customHeight="1" x14ac:dyDescent="0.3">
      <c r="A43" s="35" t="s">
        <v>239</v>
      </c>
      <c r="B43" s="34"/>
      <c r="C43" s="34"/>
      <c r="D43" s="34"/>
      <c r="E43" s="34"/>
      <c r="F43" s="34"/>
    </row>
  </sheetData>
  <mergeCells count="4">
    <mergeCell ref="A1:D1"/>
    <mergeCell ref="A2:D2"/>
    <mergeCell ref="A22:D22"/>
    <mergeCell ref="A43:F43"/>
  </mergeCells>
  <conditionalFormatting sqref="B26:B41">
    <cfRule type="cellIs" dxfId="3" priority="1" stopIfTrue="1" operator="equal">
      <formula>"Critical"</formula>
    </cfRule>
    <cfRule type="cellIs" dxfId="2" priority="2" stopIfTrue="1" operator="equal">
      <formula>"High"</formula>
    </cfRule>
    <cfRule type="cellIs" dxfId="1" priority="3" stopIfTrue="1" operator="equal">
      <formula>"Moderate"</formula>
    </cfRule>
  </conditionalFormatting>
  <conditionalFormatting sqref="D26:D41">
    <cfRule type="cellIs" dxfId="0" priority="4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2CCE-43A9-46E6-96C8-CF515CBEE3F3}">
  <dimension ref="A1:C39"/>
  <sheetViews>
    <sheetView workbookViewId="0"/>
  </sheetViews>
  <sheetFormatPr defaultRowHeight="12.5" x14ac:dyDescent="0.25"/>
  <cols>
    <col min="1" max="1" width="26.6328125" style="1" customWidth="1"/>
    <col min="2" max="2" width="78.6328125" style="1" customWidth="1"/>
    <col min="3" max="3" width="4.6328125" style="1" customWidth="1"/>
    <col min="4" max="16384" width="8.7265625" style="1"/>
  </cols>
  <sheetData>
    <row r="1" spans="1:3" ht="34" customHeight="1" x14ac:dyDescent="0.4">
      <c r="A1" s="29" t="s">
        <v>203</v>
      </c>
      <c r="B1" s="30"/>
      <c r="C1" s="30"/>
    </row>
    <row r="3" spans="1:3" x14ac:dyDescent="0.25">
      <c r="A3" s="16" t="s">
        <v>204</v>
      </c>
      <c r="B3" s="17"/>
      <c r="C3" s="17"/>
    </row>
    <row r="4" spans="1:3" ht="30" customHeight="1" x14ac:dyDescent="0.3">
      <c r="A4" s="2" t="s">
        <v>205</v>
      </c>
      <c r="B4" s="27" t="s">
        <v>206</v>
      </c>
    </row>
    <row r="5" spans="1:3" ht="30" customHeight="1" x14ac:dyDescent="0.3">
      <c r="A5" s="2" t="s">
        <v>207</v>
      </c>
      <c r="B5" s="27" t="s">
        <v>208</v>
      </c>
    </row>
    <row r="7" spans="1:3" x14ac:dyDescent="0.25">
      <c r="A7" s="16" t="s">
        <v>209</v>
      </c>
      <c r="B7" s="17"/>
      <c r="C7" s="17"/>
    </row>
    <row r="8" spans="1:3" ht="30" customHeight="1" x14ac:dyDescent="0.3">
      <c r="A8" s="2" t="s">
        <v>210</v>
      </c>
      <c r="B8" s="27" t="s">
        <v>211</v>
      </c>
    </row>
    <row r="9" spans="1:3" ht="30" customHeight="1" x14ac:dyDescent="0.3">
      <c r="A9" s="2" t="s">
        <v>212</v>
      </c>
      <c r="B9" s="27" t="s">
        <v>213</v>
      </c>
    </row>
    <row r="11" spans="1:3" x14ac:dyDescent="0.25">
      <c r="A11" s="16" t="s">
        <v>214</v>
      </c>
      <c r="B11" s="17"/>
      <c r="C11" s="17"/>
    </row>
    <row r="12" spans="1:3" ht="30" customHeight="1" x14ac:dyDescent="0.3">
      <c r="A12" s="2" t="s">
        <v>215</v>
      </c>
      <c r="B12" s="27" t="s">
        <v>216</v>
      </c>
    </row>
    <row r="13" spans="1:3" ht="30" customHeight="1" x14ac:dyDescent="0.3">
      <c r="A13" s="2" t="s">
        <v>217</v>
      </c>
      <c r="B13" s="27" t="s">
        <v>218</v>
      </c>
    </row>
    <row r="14" spans="1:3" ht="30" customHeight="1" x14ac:dyDescent="0.3">
      <c r="A14" s="2" t="s">
        <v>219</v>
      </c>
      <c r="B14" s="27" t="s">
        <v>220</v>
      </c>
    </row>
    <row r="16" spans="1:3" x14ac:dyDescent="0.25">
      <c r="A16" s="16" t="s">
        <v>221</v>
      </c>
      <c r="B16" s="17"/>
      <c r="C16" s="17"/>
    </row>
    <row r="17" spans="1:3" ht="30" customHeight="1" x14ac:dyDescent="0.3">
      <c r="A17" s="2" t="s">
        <v>14</v>
      </c>
      <c r="B17" s="27" t="s">
        <v>222</v>
      </c>
    </row>
    <row r="18" spans="1:3" ht="30" customHeight="1" x14ac:dyDescent="0.3">
      <c r="A18" s="2" t="s">
        <v>50</v>
      </c>
      <c r="B18" s="27" t="s">
        <v>223</v>
      </c>
    </row>
    <row r="19" spans="1:3" ht="30" customHeight="1" x14ac:dyDescent="0.3">
      <c r="A19" s="2" t="s">
        <v>106</v>
      </c>
      <c r="B19" s="27" t="s">
        <v>224</v>
      </c>
    </row>
    <row r="21" spans="1:3" x14ac:dyDescent="0.25">
      <c r="A21" s="16" t="s">
        <v>225</v>
      </c>
      <c r="B21" s="17"/>
      <c r="C21" s="17"/>
    </row>
    <row r="22" spans="1:3" ht="30" customHeight="1" x14ac:dyDescent="0.3">
      <c r="A22" s="2">
        <v>1</v>
      </c>
      <c r="B22" s="27" t="s">
        <v>226</v>
      </c>
    </row>
    <row r="23" spans="1:3" ht="30" customHeight="1" x14ac:dyDescent="0.3">
      <c r="A23" s="2">
        <v>2</v>
      </c>
      <c r="B23" s="27" t="s">
        <v>227</v>
      </c>
    </row>
    <row r="24" spans="1:3" ht="30" customHeight="1" x14ac:dyDescent="0.3">
      <c r="A24" s="2">
        <v>3</v>
      </c>
      <c r="B24" s="27" t="s">
        <v>228</v>
      </c>
    </row>
    <row r="25" spans="1:3" ht="30" customHeight="1" x14ac:dyDescent="0.3">
      <c r="A25" s="2">
        <v>4</v>
      </c>
      <c r="B25" s="27" t="s">
        <v>229</v>
      </c>
    </row>
    <row r="27" spans="1:3" x14ac:dyDescent="0.25">
      <c r="A27" s="16" t="s">
        <v>230</v>
      </c>
      <c r="B27" s="17"/>
      <c r="C27" s="17"/>
    </row>
    <row r="28" spans="1:3" ht="30" customHeight="1" x14ac:dyDescent="0.3">
      <c r="A28" s="2" t="s">
        <v>231</v>
      </c>
      <c r="B28" s="27" t="s">
        <v>232</v>
      </c>
    </row>
    <row r="30" spans="1:3" x14ac:dyDescent="0.25">
      <c r="A30" s="16" t="s">
        <v>233</v>
      </c>
      <c r="B30" s="17"/>
      <c r="C30" s="17"/>
    </row>
    <row r="31" spans="1:3" ht="13" x14ac:dyDescent="0.3">
      <c r="A31" s="2" t="s">
        <v>234</v>
      </c>
    </row>
    <row r="32" spans="1:3" ht="26" customHeight="1" x14ac:dyDescent="0.25">
      <c r="A32" s="3" t="s">
        <v>2</v>
      </c>
      <c r="B32" s="28" t="s">
        <v>37</v>
      </c>
    </row>
    <row r="33" spans="1:2" ht="26" customHeight="1" x14ac:dyDescent="0.25">
      <c r="A33" s="3" t="s">
        <v>3</v>
      </c>
      <c r="B33" s="28" t="s">
        <v>44</v>
      </c>
    </row>
    <row r="34" spans="1:2" ht="26" customHeight="1" x14ac:dyDescent="0.25">
      <c r="A34" s="3" t="s">
        <v>4</v>
      </c>
      <c r="B34" s="28" t="s">
        <v>14</v>
      </c>
    </row>
    <row r="35" spans="1:2" ht="26" customHeight="1" x14ac:dyDescent="0.25">
      <c r="A35" s="3" t="s">
        <v>6</v>
      </c>
      <c r="B35" s="28" t="s">
        <v>217</v>
      </c>
    </row>
    <row r="36" spans="1:2" ht="26" customHeight="1" x14ac:dyDescent="0.25">
      <c r="A36" s="3" t="s">
        <v>7</v>
      </c>
      <c r="B36" s="28" t="s">
        <v>235</v>
      </c>
    </row>
    <row r="37" spans="1:2" ht="26" customHeight="1" x14ac:dyDescent="0.25">
      <c r="A37" s="3" t="s">
        <v>8</v>
      </c>
      <c r="B37" s="28" t="s">
        <v>236</v>
      </c>
    </row>
    <row r="38" spans="1:2" ht="26" customHeight="1" x14ac:dyDescent="0.25">
      <c r="A38" s="3" t="s">
        <v>9</v>
      </c>
      <c r="B38" s="28" t="s">
        <v>237</v>
      </c>
    </row>
    <row r="39" spans="1:2" ht="26" customHeight="1" x14ac:dyDescent="0.25">
      <c r="A39" s="3" t="s">
        <v>10</v>
      </c>
      <c r="B39" s="28" t="s">
        <v>19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Audit Tracker</vt:lpstr>
      <vt:lpstr>Summary</vt:lpstr>
      <vt:lpstr>How to 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Khushbakht Munir Bhatti</dc:creator>
  <cp:lastModifiedBy>Khushbakht Munir Bhatti</cp:lastModifiedBy>
  <dcterms:created xsi:type="dcterms:W3CDTF">2026-08-28T08:28:22Z</dcterms:created>
  <dcterms:modified xsi:type="dcterms:W3CDTF">2026-09-21T13:55:08Z</dcterms:modified>
</cp:coreProperties>
</file>